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120" yWindow="405" windowWidth="15120" windowHeight="7710" tabRatio="976"/>
  </bookViews>
  <sheets>
    <sheet name="прил 1 к приказу" sheetId="21" r:id="rId1"/>
    <sheet name="прил 2 к прик кариес2018 новый" sheetId="11" r:id="rId2"/>
    <sheet name="пульпит2019 новый" sheetId="12" r:id="rId3"/>
    <sheet name="периодонтит острый 2018" sheetId="13" r:id="rId4"/>
    <sheet name="периодонтит хронич 2018" sheetId="14" r:id="rId5"/>
    <sheet name="периодонтит распломб к 2018" sheetId="18" r:id="rId6"/>
    <sheet name="парадонтологи 2018" sheetId="15" r:id="rId7"/>
    <sheet name="пародонтоз и гингивит" sheetId="19" r:id="rId8"/>
    <sheet name="заб слиз полости рта (сопр)" sheetId="16" r:id="rId9"/>
    <sheet name="хирургия" sheetId="17" r:id="rId10"/>
    <sheet name="хирургия детская" sheetId="23" r:id="rId11"/>
  </sheets>
  <definedNames>
    <definedName name="_xlnm._FilterDatabase" localSheetId="0" hidden="1">'прил 1 к приказу'!$A$71:$F$198</definedName>
    <definedName name="_xlnm.Print_Titles" localSheetId="0">'прил 1 к приказу'!$13:$14</definedName>
    <definedName name="_xlnm.Print_Area" localSheetId="8">'заб слиз полости рта (сопр)'!$A$4:$E$35</definedName>
    <definedName name="_xlnm.Print_Area" localSheetId="6">'парадонтологи 2018'!$A$3:$E$55</definedName>
    <definedName name="_xlnm.Print_Area" localSheetId="7">'пародонтоз и гингивит'!$A$3:$E$48</definedName>
    <definedName name="_xlnm.Print_Area" localSheetId="3">'периодонтит острый 2018'!$B$3:$F$98</definedName>
    <definedName name="_xlnm.Print_Area" localSheetId="5">'периодонтит распломб к 2018'!$B$3:$F$142</definedName>
    <definedName name="_xlnm.Print_Area" localSheetId="4">'периодонтит хронич 2018'!$B$3:$F$82</definedName>
    <definedName name="_xlnm.Print_Area" localSheetId="0">'прил 1 к приказу'!$A$1:$F$200</definedName>
    <definedName name="_xlnm.Print_Area" localSheetId="1">'прил 2 к прик кариес2018 новый'!$A$1:$E$22</definedName>
    <definedName name="_xlnm.Print_Area" localSheetId="2">'пульпит2019 новый'!$A$4:$E$259</definedName>
    <definedName name="_xlnm.Print_Area" localSheetId="9">хирургия!$A$4:$E$191</definedName>
    <definedName name="_xlnm.Print_Area" localSheetId="10">'хирургия детская'!$A$3:$D$80</definedName>
  </definedNames>
  <calcPr calcId="144525"/>
</workbook>
</file>

<file path=xl/calcChain.xml><?xml version="1.0" encoding="utf-8"?>
<calcChain xmlns="http://schemas.openxmlformats.org/spreadsheetml/2006/main">
  <c r="E190" i="12" l="1"/>
  <c r="D190" i="12"/>
  <c r="E127" i="12"/>
  <c r="D127" i="12"/>
  <c r="E121" i="17"/>
  <c r="E79" i="17"/>
  <c r="E108" i="17" l="1"/>
  <c r="D79" i="17"/>
  <c r="D188" i="12" l="1"/>
  <c r="D187" i="12"/>
  <c r="D186" i="12"/>
  <c r="E187" i="12"/>
  <c r="E186" i="12"/>
  <c r="D208" i="12"/>
  <c r="E207" i="12"/>
  <c r="E210" i="12" s="1"/>
  <c r="D207" i="12"/>
  <c r="D210" i="12" s="1"/>
  <c r="E198" i="12"/>
  <c r="D198" i="12"/>
  <c r="E197" i="12"/>
  <c r="D197" i="12"/>
  <c r="D200" i="12" s="1"/>
  <c r="D148" i="12"/>
  <c r="E147" i="12"/>
  <c r="E150" i="12" s="1"/>
  <c r="D147" i="12"/>
  <c r="E139" i="12"/>
  <c r="D139" i="12"/>
  <c r="E138" i="12"/>
  <c r="D138" i="12"/>
  <c r="D150" i="12" l="1"/>
  <c r="E200" i="12"/>
  <c r="E141" i="12"/>
  <c r="D141" i="12"/>
  <c r="D129" i="12"/>
  <c r="E128" i="12"/>
  <c r="D128" i="12"/>
  <c r="D131" i="12" l="1"/>
  <c r="E131" i="12"/>
  <c r="E165" i="17"/>
  <c r="D165" i="17"/>
  <c r="E147" i="17"/>
  <c r="D140" i="17"/>
  <c r="D133" i="17"/>
  <c r="E85" i="17"/>
  <c r="D85" i="17"/>
  <c r="E44" i="17"/>
  <c r="D28" i="17"/>
  <c r="E178" i="17"/>
  <c r="D178" i="17"/>
  <c r="E154" i="17"/>
  <c r="D154" i="17"/>
  <c r="D80" i="23" l="1"/>
  <c r="C80" i="23"/>
  <c r="D71" i="23" l="1"/>
  <c r="C71" i="23"/>
  <c r="E25" i="12"/>
  <c r="D25" i="12"/>
  <c r="E34" i="12" l="1"/>
  <c r="D34" i="12"/>
  <c r="E102" i="17" l="1"/>
  <c r="E115" i="17"/>
  <c r="E127" i="17"/>
  <c r="E133" i="17"/>
  <c r="E140" i="17"/>
  <c r="E159" i="17"/>
  <c r="E169" i="17"/>
  <c r="E171" i="17"/>
  <c r="E186" i="17"/>
  <c r="E191" i="17"/>
  <c r="E101" i="18"/>
  <c r="E107" i="18"/>
  <c r="E113" i="18"/>
  <c r="E114" i="18"/>
  <c r="E115" i="18"/>
  <c r="E116" i="18"/>
  <c r="E126" i="18"/>
  <c r="E127" i="18"/>
  <c r="E133" i="18"/>
  <c r="E134" i="18"/>
  <c r="E136" i="18"/>
  <c r="E142" i="18"/>
  <c r="D101" i="17"/>
  <c r="D102" i="17" s="1"/>
  <c r="D107" i="17"/>
  <c r="D108" i="17" s="1"/>
  <c r="D115" i="17"/>
  <c r="D120" i="17"/>
  <c r="D121" i="17" s="1"/>
  <c r="D127" i="17"/>
  <c r="D147" i="17"/>
  <c r="D159" i="17"/>
  <c r="D169" i="17"/>
  <c r="D171" i="17"/>
  <c r="D184" i="17"/>
  <c r="D186" i="17" s="1"/>
  <c r="D190" i="17"/>
  <c r="D191" i="17" s="1"/>
  <c r="D118" i="12"/>
  <c r="D158" i="12"/>
  <c r="E158" i="12"/>
  <c r="D166" i="12"/>
  <c r="E166" i="12"/>
  <c r="D167" i="12"/>
  <c r="E167" i="12"/>
  <c r="D176" i="12"/>
  <c r="E176" i="12"/>
  <c r="E179" i="12" s="1"/>
  <c r="D177" i="12"/>
  <c r="D217" i="12"/>
  <c r="E217" i="12"/>
  <c r="D225" i="12"/>
  <c r="E225" i="12"/>
  <c r="D226" i="12"/>
  <c r="E226" i="12"/>
  <c r="D235" i="12"/>
  <c r="E235" i="12"/>
  <c r="E238" i="12" s="1"/>
  <c r="D236" i="12"/>
  <c r="D245" i="12"/>
  <c r="E245" i="12"/>
  <c r="D253" i="12"/>
  <c r="E253" i="12"/>
  <c r="D259" i="12"/>
  <c r="E259" i="12"/>
  <c r="D172" i="17" l="1"/>
  <c r="D179" i="12"/>
  <c r="D238" i="12"/>
  <c r="E118" i="18"/>
  <c r="E137" i="18"/>
  <c r="E228" i="12"/>
  <c r="D169" i="12"/>
  <c r="E128" i="18"/>
  <c r="E172" i="17"/>
  <c r="E169" i="12"/>
  <c r="D228" i="12"/>
  <c r="E12" i="15"/>
  <c r="F134" i="18"/>
  <c r="F99" i="18"/>
  <c r="F64" i="18"/>
  <c r="F26" i="14"/>
  <c r="F72" i="13"/>
  <c r="F48" i="13"/>
  <c r="F96" i="13"/>
  <c r="E89" i="12"/>
  <c r="E70" i="12"/>
  <c r="D92" i="17" l="1"/>
  <c r="D72" i="17"/>
  <c r="D36" i="17"/>
  <c r="D13" i="15"/>
  <c r="E99" i="18"/>
  <c r="E92" i="18"/>
  <c r="E81" i="18"/>
  <c r="E66" i="18"/>
  <c r="E64" i="18"/>
  <c r="E57" i="18"/>
  <c r="E46" i="18"/>
  <c r="E29" i="18"/>
  <c r="E37" i="14"/>
  <c r="E96" i="13"/>
  <c r="E72" i="13"/>
  <c r="E48" i="13"/>
  <c r="E24" i="13"/>
  <c r="D89" i="12"/>
  <c r="D70" i="12"/>
  <c r="F32" i="13" l="1"/>
  <c r="F23" i="13"/>
  <c r="F15" i="13"/>
  <c r="E68" i="12"/>
  <c r="E58" i="12"/>
  <c r="E107" i="12"/>
  <c r="E69" i="12" l="1"/>
  <c r="E72" i="12" s="1"/>
  <c r="D69" i="12"/>
  <c r="D68" i="12"/>
  <c r="E88" i="12"/>
  <c r="E91" i="12" s="1"/>
  <c r="D88" i="12"/>
  <c r="D82" i="12"/>
  <c r="E82" i="12"/>
  <c r="E52" i="15"/>
  <c r="D52" i="15"/>
  <c r="E51" i="15"/>
  <c r="D51" i="15"/>
  <c r="E46" i="15"/>
  <c r="D46" i="15"/>
  <c r="E45" i="15"/>
  <c r="D45" i="15"/>
  <c r="E39" i="15"/>
  <c r="D39" i="15"/>
  <c r="E38" i="15"/>
  <c r="D38" i="15"/>
  <c r="E33" i="15"/>
  <c r="D33" i="15"/>
  <c r="E32" i="15"/>
  <c r="D32" i="15"/>
  <c r="E26" i="15"/>
  <c r="D26" i="15"/>
  <c r="E25" i="15"/>
  <c r="D25" i="15"/>
  <c r="E20" i="15"/>
  <c r="D20" i="15"/>
  <c r="E19" i="15"/>
  <c r="D19" i="15"/>
  <c r="E13" i="15"/>
  <c r="E14" i="15"/>
  <c r="D14" i="15"/>
  <c r="D72" i="12" l="1"/>
  <c r="D91" i="12"/>
  <c r="E35" i="16"/>
  <c r="D35" i="16"/>
  <c r="E29" i="16"/>
  <c r="D29" i="16"/>
  <c r="E19" i="16"/>
  <c r="D19" i="16"/>
  <c r="E18" i="16"/>
  <c r="D18" i="16"/>
  <c r="E48" i="19"/>
  <c r="D48" i="19"/>
  <c r="E42" i="19"/>
  <c r="D42" i="19"/>
  <c r="E36" i="19"/>
  <c r="D36" i="19"/>
  <c r="D47" i="23"/>
  <c r="C47" i="23"/>
  <c r="D62" i="23"/>
  <c r="C62" i="23"/>
  <c r="D57" i="23"/>
  <c r="C57" i="23"/>
  <c r="D52" i="23"/>
  <c r="C52" i="23"/>
  <c r="D41" i="23"/>
  <c r="C41" i="23"/>
  <c r="D36" i="23"/>
  <c r="C36" i="23"/>
  <c r="D31" i="23"/>
  <c r="C31" i="23"/>
  <c r="C20" i="23"/>
  <c r="D20" i="23"/>
  <c r="E23" i="16" l="1"/>
  <c r="D23" i="16"/>
  <c r="D10" i="23"/>
  <c r="C10" i="23"/>
  <c r="E22" i="11" l="1"/>
  <c r="D22" i="11"/>
  <c r="E21" i="19" l="1"/>
  <c r="D21" i="19"/>
  <c r="E9" i="16"/>
  <c r="D9" i="16"/>
  <c r="E8" i="16"/>
  <c r="D8" i="16"/>
  <c r="E22" i="19" l="1"/>
  <c r="E54" i="15"/>
  <c r="E48" i="15"/>
  <c r="E41" i="15"/>
  <c r="E53" i="15"/>
  <c r="E47" i="15"/>
  <c r="E40" i="15"/>
  <c r="E34" i="15"/>
  <c r="E27" i="15"/>
  <c r="E21" i="15"/>
  <c r="E15" i="15"/>
  <c r="F133" i="18"/>
  <c r="F126" i="18"/>
  <c r="F115" i="18"/>
  <c r="F114" i="18"/>
  <c r="F113" i="18"/>
  <c r="F98" i="18"/>
  <c r="F91" i="18"/>
  <c r="F80" i="18"/>
  <c r="F79" i="18"/>
  <c r="F78" i="18"/>
  <c r="F44" i="18"/>
  <c r="F43" i="18"/>
  <c r="F28" i="18"/>
  <c r="F21" i="18"/>
  <c r="F10" i="18"/>
  <c r="F9" i="18"/>
  <c r="F72" i="14"/>
  <c r="F80" i="14"/>
  <c r="F79" i="14"/>
  <c r="F63" i="14"/>
  <c r="F62" i="14"/>
  <c r="F53" i="14"/>
  <c r="F35" i="14"/>
  <c r="F25" i="14"/>
  <c r="F18" i="14"/>
  <c r="F9" i="14"/>
  <c r="F8" i="14"/>
  <c r="F95" i="13"/>
  <c r="F87" i="13"/>
  <c r="F80" i="13"/>
  <c r="F71" i="13"/>
  <c r="F63" i="13"/>
  <c r="F47" i="13"/>
  <c r="E47" i="13"/>
  <c r="D15" i="12"/>
  <c r="E23" i="19"/>
  <c r="E10" i="19"/>
  <c r="D10" i="19"/>
  <c r="E11" i="11" l="1"/>
  <c r="D11" i="11"/>
  <c r="E16" i="11" l="1"/>
  <c r="D16" i="11"/>
  <c r="D117" i="12"/>
  <c r="D120" i="12" s="1"/>
  <c r="D108" i="12"/>
  <c r="D107" i="12"/>
  <c r="E117" i="12"/>
  <c r="E120" i="12" s="1"/>
  <c r="E108" i="12"/>
  <c r="E110" i="12" s="1"/>
  <c r="E99" i="12"/>
  <c r="D99" i="12"/>
  <c r="E52" i="12"/>
  <c r="D50" i="12"/>
  <c r="D52" i="12" s="1"/>
  <c r="E41" i="12"/>
  <c r="D41" i="12"/>
  <c r="E15" i="12"/>
  <c r="E80" i="13"/>
  <c r="E82" i="13" s="1"/>
  <c r="F58" i="13"/>
  <c r="E56" i="13"/>
  <c r="E58" i="13" s="1"/>
  <c r="F34" i="13"/>
  <c r="E32" i="13"/>
  <c r="E34" i="13" s="1"/>
  <c r="F10" i="13"/>
  <c r="E79" i="18"/>
  <c r="E44" i="18"/>
  <c r="E9" i="18"/>
  <c r="E64" i="14"/>
  <c r="E18" i="14"/>
  <c r="E80" i="14"/>
  <c r="E79" i="14"/>
  <c r="E72" i="14"/>
  <c r="E73" i="14" s="1"/>
  <c r="E63" i="14"/>
  <c r="E62" i="14"/>
  <c r="F82" i="14"/>
  <c r="F73" i="14"/>
  <c r="F66" i="14"/>
  <c r="E53" i="14"/>
  <c r="E52" i="14"/>
  <c r="E45" i="14"/>
  <c r="E46" i="14" s="1"/>
  <c r="E36" i="14"/>
  <c r="E35" i="14"/>
  <c r="F52" i="14"/>
  <c r="F55" i="14" s="1"/>
  <c r="F45" i="14"/>
  <c r="F46" i="14" s="1"/>
  <c r="F36" i="14"/>
  <c r="F39" i="14" s="1"/>
  <c r="F19" i="14"/>
  <c r="E19" i="14"/>
  <c r="D22" i="19"/>
  <c r="D23" i="19" s="1"/>
  <c r="F142" i="18"/>
  <c r="F137" i="18"/>
  <c r="F128" i="18"/>
  <c r="F118" i="18"/>
  <c r="E98" i="18"/>
  <c r="E102" i="18" s="1"/>
  <c r="E91" i="18"/>
  <c r="E93" i="18" s="1"/>
  <c r="E80" i="18"/>
  <c r="E78" i="18"/>
  <c r="F107" i="18"/>
  <c r="F102" i="18"/>
  <c r="F93" i="18"/>
  <c r="F83" i="18"/>
  <c r="E63" i="18"/>
  <c r="E56" i="18"/>
  <c r="E45" i="18"/>
  <c r="E43" i="18"/>
  <c r="F72" i="18"/>
  <c r="E72" i="18"/>
  <c r="F63" i="18"/>
  <c r="F67" i="18" s="1"/>
  <c r="F56" i="18"/>
  <c r="F58" i="18" s="1"/>
  <c r="F45" i="18"/>
  <c r="F48" i="18" s="1"/>
  <c r="F37" i="18"/>
  <c r="E37" i="18"/>
  <c r="F23" i="18"/>
  <c r="E21" i="18"/>
  <c r="E23" i="18" s="1"/>
  <c r="E95" i="13"/>
  <c r="E87" i="13"/>
  <c r="E89" i="13" s="1"/>
  <c r="E71" i="13"/>
  <c r="E63" i="13"/>
  <c r="E65" i="13" s="1"/>
  <c r="F98" i="13"/>
  <c r="F89" i="13"/>
  <c r="F82" i="13"/>
  <c r="F74" i="13"/>
  <c r="F65" i="13"/>
  <c r="E39" i="13"/>
  <c r="E41" i="13" s="1"/>
  <c r="F50" i="13"/>
  <c r="F39" i="13"/>
  <c r="F41" i="13" s="1"/>
  <c r="D93" i="17"/>
  <c r="D73" i="17"/>
  <c r="D37" i="17"/>
  <c r="E93" i="17"/>
  <c r="E73" i="17"/>
  <c r="E67" i="17"/>
  <c r="D67" i="17"/>
  <c r="E62" i="17"/>
  <c r="D62" i="17"/>
  <c r="E52" i="17"/>
  <c r="D52" i="17"/>
  <c r="D44" i="17"/>
  <c r="E37" i="17"/>
  <c r="E28" i="17"/>
  <c r="E14" i="17"/>
  <c r="E22" i="15"/>
  <c r="E16" i="15"/>
  <c r="E11" i="16"/>
  <c r="D11" i="16"/>
  <c r="F32" i="18"/>
  <c r="E28" i="18"/>
  <c r="F13" i="18"/>
  <c r="E10" i="18"/>
  <c r="E8" i="17"/>
  <c r="D14" i="17"/>
  <c r="D8" i="17"/>
  <c r="D54" i="15"/>
  <c r="D48" i="15"/>
  <c r="D41" i="15"/>
  <c r="E35" i="15"/>
  <c r="E20" i="17"/>
  <c r="D20" i="17"/>
  <c r="E55" i="15"/>
  <c r="D53" i="15"/>
  <c r="E49" i="15"/>
  <c r="D47" i="15"/>
  <c r="E42" i="15"/>
  <c r="D40" i="15"/>
  <c r="D34" i="15"/>
  <c r="E28" i="15"/>
  <c r="D27" i="15"/>
  <c r="D21" i="15"/>
  <c r="D22" i="15" s="1"/>
  <c r="D15" i="15"/>
  <c r="D16" i="15" s="1"/>
  <c r="F12" i="14"/>
  <c r="E9" i="14"/>
  <c r="F28" i="14"/>
  <c r="E25" i="14"/>
  <c r="E8" i="14"/>
  <c r="E23" i="13"/>
  <c r="E15" i="13"/>
  <c r="E17" i="13" s="1"/>
  <c r="F17" i="13"/>
  <c r="E8" i="13"/>
  <c r="E10" i="13" s="1"/>
  <c r="F26" i="13"/>
  <c r="E12" i="14" l="1"/>
  <c r="E39" i="14"/>
  <c r="E32" i="18"/>
  <c r="E58" i="18"/>
  <c r="E83" i="18"/>
  <c r="E13" i="18"/>
  <c r="E67" i="18"/>
  <c r="E48" i="18"/>
  <c r="D42" i="15"/>
  <c r="E55" i="14"/>
  <c r="E74" i="13"/>
  <c r="E50" i="13"/>
  <c r="E98" i="13"/>
  <c r="D110" i="12"/>
  <c r="E82" i="14"/>
  <c r="E66" i="14"/>
  <c r="E28" i="14"/>
  <c r="E26" i="13"/>
  <c r="D35" i="15"/>
  <c r="D55" i="15"/>
  <c r="D49" i="15"/>
  <c r="D28" i="15"/>
  <c r="D58" i="12"/>
  <c r="D61" i="12" l="1"/>
  <c r="E61" i="12"/>
</calcChain>
</file>

<file path=xl/sharedStrings.xml><?xml version="1.0" encoding="utf-8"?>
<sst xmlns="http://schemas.openxmlformats.org/spreadsheetml/2006/main" count="2419" uniqueCount="778">
  <si>
    <t>Пульпит однокорневой</t>
  </si>
  <si>
    <t>Код услуги</t>
  </si>
  <si>
    <t>Наименование услуги</t>
  </si>
  <si>
    <t>Число УЕТ</t>
  </si>
  <si>
    <t>Описание и интерпретация рентгенографических  изображений</t>
  </si>
  <si>
    <t>Наложение временной пломбы</t>
  </si>
  <si>
    <t>A16.07.091</t>
  </si>
  <si>
    <t>Снятие временной пломбы</t>
  </si>
  <si>
    <t>A16.07.008.001</t>
  </si>
  <si>
    <t>Пломбирование одного корневого канала зуба гуттаперчивыми штифтами</t>
  </si>
  <si>
    <t>A16.07.008.002</t>
  </si>
  <si>
    <t>Экстирпация пульпы</t>
  </si>
  <si>
    <t>A16.07.009</t>
  </si>
  <si>
    <t>A16.07.010</t>
  </si>
  <si>
    <t>A16.07.030.003</t>
  </si>
  <si>
    <t>А16.07.002.009</t>
  </si>
  <si>
    <t>Пульпотомия (ампутация коронковой пульпы)</t>
  </si>
  <si>
    <t>Пульпит трехкорневой</t>
  </si>
  <si>
    <t>А11.07.027</t>
  </si>
  <si>
    <t>Наложение девитализирующей пасты</t>
  </si>
  <si>
    <t>Временное пломбирование лекарственным  препаратом  корневого канала</t>
  </si>
  <si>
    <t xml:space="preserve">Пломбирование   корневого канала зуба пастой </t>
  </si>
  <si>
    <t xml:space="preserve">A06.30.002      </t>
  </si>
  <si>
    <t>минуты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</si>
  <si>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</si>
  <si>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</si>
  <si>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</si>
  <si>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</si>
  <si>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A25.07.001</t>
  </si>
  <si>
    <t>Назначение лекарственных препаратов при заболеваниях полости рта и зубов</t>
  </si>
  <si>
    <t>A25.07.002</t>
  </si>
  <si>
    <t>A25.07.003</t>
  </si>
  <si>
    <t>Назначение лечебно-оздоровительного режима при заболеваниях полости рта и зубов</t>
  </si>
  <si>
    <t>A11.07.011</t>
  </si>
  <si>
    <t>Инъекционное введение лекарственных препаратов в    челюстно-лицевую область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</si>
  <si>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</si>
  <si>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</si>
  <si>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Пародонтологический прием     1 посещение</t>
  </si>
  <si>
    <t>2 посещение</t>
  </si>
  <si>
    <t>3 посещение</t>
  </si>
  <si>
    <t>4 посещение</t>
  </si>
  <si>
    <t>A16.07.039</t>
  </si>
  <si>
    <t>Закрытый кюретаж при заболеваниях пародонта в области зуба</t>
  </si>
  <si>
    <t>5 посещение</t>
  </si>
  <si>
    <t>6 посещение</t>
  </si>
  <si>
    <t>7 посещение</t>
  </si>
  <si>
    <t>A16.07.001.002</t>
  </si>
  <si>
    <t>Удаление постоянного зуба</t>
  </si>
  <si>
    <t xml:space="preserve">Удаление с обострением    </t>
  </si>
  <si>
    <t>A16.07.011</t>
  </si>
  <si>
    <t>Вскрытие подслизистого или  поднадкостничного очага  воспаления  в полости рта</t>
  </si>
  <si>
    <t>Удаление  ретинированного, дистопированного зуба</t>
  </si>
  <si>
    <t>1 посещ</t>
  </si>
  <si>
    <t>A16.07.024</t>
  </si>
  <si>
    <t>Операция удаления ретинированного, дистопированного    или сверхкомплектного зуба</t>
  </si>
  <si>
    <t>A16.07.013</t>
  </si>
  <si>
    <t>Отсроченный  кюретаж лунки  удаленного зуба</t>
  </si>
  <si>
    <t>1 посещение</t>
  </si>
  <si>
    <t>Пломбирование  корневого канала зуба гуттаперчивыми штифтами</t>
  </si>
  <si>
    <t>кратность услуги</t>
  </si>
  <si>
    <t>в одно посещение</t>
  </si>
  <si>
    <t>A16.07.030.000</t>
  </si>
  <si>
    <t>Инструментальная и медикаментозная обработка корневого канала</t>
  </si>
  <si>
    <t>в три посещения</t>
  </si>
  <si>
    <t>Периодонтит однокорневой острый</t>
  </si>
  <si>
    <t>Периодонтит однокорневой хронический</t>
  </si>
  <si>
    <t>Периодонтит двухкорневой хронический</t>
  </si>
  <si>
    <t>Периодонтит трехкорневой хронический</t>
  </si>
  <si>
    <t>Заболевание слизистой оболочки полости рта (СОПР)</t>
  </si>
  <si>
    <t>A11.07.022</t>
  </si>
  <si>
    <t>Аппликация лекарственного препарата на слизистую оболочку полости рта</t>
  </si>
  <si>
    <t>A16.07.001.003</t>
  </si>
  <si>
    <t>Удаление зуба сложное с разъединением корней</t>
  </si>
  <si>
    <t>К04.4</t>
  </si>
  <si>
    <t>К10.3</t>
  </si>
  <si>
    <t>К04.5</t>
  </si>
  <si>
    <t>К08.3</t>
  </si>
  <si>
    <t>А15.07.002</t>
  </si>
  <si>
    <t>Наложение повязки при операциях в полости рта</t>
  </si>
  <si>
    <t>Т81.0</t>
  </si>
  <si>
    <t>A16.07.095.000</t>
  </si>
  <si>
    <t>Фиброзный  эпулис</t>
  </si>
  <si>
    <t>К06.8</t>
  </si>
  <si>
    <t>A16.30.032</t>
  </si>
  <si>
    <t>Иссечение новообразования мягких тканей</t>
  </si>
  <si>
    <t>Перикоронит</t>
  </si>
  <si>
    <t>К05.2</t>
  </si>
  <si>
    <t>A16.07.058</t>
  </si>
  <si>
    <t>Лечение перикоронита (промывание, рассечение и/или иссечение капюшона)</t>
  </si>
  <si>
    <t>A16.07.016</t>
  </si>
  <si>
    <t>Цистотомия или цистэктомия</t>
  </si>
  <si>
    <t>Поверхностная травма губы и полости рта</t>
  </si>
  <si>
    <t>S00.5</t>
  </si>
  <si>
    <t>A16.01.004</t>
  </si>
  <si>
    <t>Хирургическая обработка раны или инфицированной ткани</t>
  </si>
  <si>
    <t>Артрит ВНЧС</t>
  </si>
  <si>
    <t>К07.6</t>
  </si>
  <si>
    <t>Экзостоз</t>
  </si>
  <si>
    <t>К10.8</t>
  </si>
  <si>
    <t>A16.07.017.002</t>
  </si>
  <si>
    <t xml:space="preserve">Коррекция  объема и формы альвеолярного отростка </t>
  </si>
  <si>
    <t>К11.2</t>
  </si>
  <si>
    <t xml:space="preserve">Удаление простое   </t>
  </si>
  <si>
    <t xml:space="preserve">Удаление временного зуба   </t>
  </si>
  <si>
    <t>A16.07.001.001</t>
  </si>
  <si>
    <t>Удаление временного зуба</t>
  </si>
  <si>
    <t>Сиалоаденит</t>
  </si>
  <si>
    <t>Вывих ВНСЧ</t>
  </si>
  <si>
    <t>S03.0</t>
  </si>
  <si>
    <t xml:space="preserve">A15.04.002     </t>
  </si>
  <si>
    <t>Наложение иммобилизационной повязки при вывихах  (подвывихах) суставов</t>
  </si>
  <si>
    <t>Вывих зуба</t>
  </si>
  <si>
    <t>S03.2</t>
  </si>
  <si>
    <t xml:space="preserve">A15.07.001     </t>
  </si>
  <si>
    <t>Наложение иммобилизационной повязки при вывихах  (подвывихах) зубов</t>
  </si>
  <si>
    <t>Абсцесс</t>
  </si>
  <si>
    <t>К12.2</t>
  </si>
  <si>
    <t>A16.07.012</t>
  </si>
  <si>
    <t>Вскрытие и дренирование одонтогенного абсцесса</t>
  </si>
  <si>
    <t>A16.04.018</t>
  </si>
  <si>
    <t>Вправление вывиха сустава</t>
  </si>
  <si>
    <t>Доброкачественные новообразования мягких тканей полостей рта, лица и шеи</t>
  </si>
  <si>
    <t>D10.0</t>
  </si>
  <si>
    <t>A16.01.016</t>
  </si>
  <si>
    <t>Удаление атеромы</t>
  </si>
  <si>
    <t>S02.6</t>
  </si>
  <si>
    <t>Перелом нижней челюсти</t>
  </si>
  <si>
    <t xml:space="preserve">A15.03.007     </t>
  </si>
  <si>
    <t xml:space="preserve">Наложение шины при переломах костей </t>
  </si>
  <si>
    <t>2 посещ</t>
  </si>
  <si>
    <t>Снятие шины с одной челюсти</t>
  </si>
  <si>
    <t xml:space="preserve">Удаление сложное       </t>
  </si>
  <si>
    <t>A16.01.008</t>
  </si>
  <si>
    <t>Сшивание кожи и подкожной клетчатки</t>
  </si>
  <si>
    <t>A16.01.030</t>
  </si>
  <si>
    <t>Иссечение грануляции</t>
  </si>
  <si>
    <t>Кровотечение 1</t>
  </si>
  <si>
    <t>Кровотечение 2</t>
  </si>
  <si>
    <t>A16.07.095.002</t>
  </si>
  <si>
    <t>Остановка луночного кровотечения без наложения швов с использованием гемостатических материалов</t>
  </si>
  <si>
    <t>Кровотечение 3</t>
  </si>
  <si>
    <t>Т81.2</t>
  </si>
  <si>
    <t>Т81.3</t>
  </si>
  <si>
    <t>без резекции</t>
  </si>
  <si>
    <t>с резекцией</t>
  </si>
  <si>
    <t>A16.07.007</t>
  </si>
  <si>
    <t>Резекция верхушки корня</t>
  </si>
  <si>
    <t>Периостит 1</t>
  </si>
  <si>
    <t>с удалением постоянного зуба</t>
  </si>
  <si>
    <t>сложное удаление зуба</t>
  </si>
  <si>
    <t>Периостит 2</t>
  </si>
  <si>
    <t>Периостит 3</t>
  </si>
  <si>
    <t>Распломбировка корневого канала ранее леченного зуба</t>
  </si>
  <si>
    <t>А16.07.082.000</t>
  </si>
  <si>
    <t>ПЕРИОДОНТИТ</t>
  </si>
  <si>
    <t>A16.07.051</t>
  </si>
  <si>
    <t>Периодонтит однокорневой хронический с распломбировкой канала</t>
  </si>
  <si>
    <t>Периодонтит двухкорневой острый</t>
  </si>
  <si>
    <t>Периодонтит трехкорневой острый</t>
  </si>
  <si>
    <t>Периодонтит четырехкорневой острый</t>
  </si>
  <si>
    <t>в четыре  посещения</t>
  </si>
  <si>
    <t>Периодонтит четырехкорневой хронический</t>
  </si>
  <si>
    <t>К05.4</t>
  </si>
  <si>
    <t>A16.07.025</t>
  </si>
  <si>
    <t>A16.07.019</t>
  </si>
  <si>
    <t>Временное шинирование при заболеваниях пародонта</t>
  </si>
  <si>
    <t>К12.0,К12.1,К13.0,К13.2,К14.0-К14.5,К14.8,К14.9,L04.3,L51.0-L51.9,L89.0,B00.2,B37.0</t>
  </si>
  <si>
    <t>Гингивит</t>
  </si>
  <si>
    <t>К05.0,К05.1</t>
  </si>
  <si>
    <t>Пульпит двухкорневой</t>
  </si>
  <si>
    <t>Кариес  дентина (глубокий)</t>
  </si>
  <si>
    <t>Пульпит четырехкорневой</t>
  </si>
  <si>
    <t>Пульпит ампутационным методом</t>
  </si>
  <si>
    <t>Пародонтоз</t>
  </si>
  <si>
    <t>Приложение 1</t>
  </si>
  <si>
    <t xml:space="preserve">(в рублях) </t>
  </si>
  <si>
    <t>№ п/п</t>
  </si>
  <si>
    <t>Код комплексной медицинской услуги</t>
  </si>
  <si>
    <t>Наименование комплексной медицинской услуги</t>
  </si>
  <si>
    <t>Количество УЕТ</t>
  </si>
  <si>
    <t>1.1</t>
  </si>
  <si>
    <t xml:space="preserve">B01.064.003    </t>
  </si>
  <si>
    <t xml:space="preserve">Прием (осмотр, консультация) врача-стоматолога детского первичный </t>
  </si>
  <si>
    <t>1.2</t>
  </si>
  <si>
    <t xml:space="preserve">B01.064.004    </t>
  </si>
  <si>
    <t xml:space="preserve">Прием (осмотр, консультация) врача-стоматолога детского повторный </t>
  </si>
  <si>
    <t>1.3</t>
  </si>
  <si>
    <t>B01.065.001</t>
  </si>
  <si>
    <t>Прием (осмотр, консультация) врача-стоматолога-терапевта первичный</t>
  </si>
  <si>
    <t>1.4</t>
  </si>
  <si>
    <t>B01.065.002</t>
  </si>
  <si>
    <t>Прием (осмотр, консультация) врача-стоматолога-терапевта повторный</t>
  </si>
  <si>
    <t>1.5</t>
  </si>
  <si>
    <t>1.6</t>
  </si>
  <si>
    <t>1.7</t>
  </si>
  <si>
    <t>B01.067.001</t>
  </si>
  <si>
    <t>Прием (осмотр, консультация) врача-стоматолога-хирурга первичный</t>
  </si>
  <si>
    <t>1.8</t>
  </si>
  <si>
    <t>B01.067.002</t>
  </si>
  <si>
    <t>Прием (осмотр, консультация) врача-стоматолога-хирурга повторный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</si>
  <si>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</si>
  <si>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</si>
  <si>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</si>
  <si>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</si>
  <si>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</si>
  <si>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</si>
  <si>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</si>
  <si>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</si>
  <si>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</si>
  <si>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A16.07.020.001</t>
  </si>
  <si>
    <t>Удаление наддесневых и поддесневых зубных отложений в области зуба  ручным методом</t>
  </si>
  <si>
    <t>1.18</t>
  </si>
  <si>
    <t>Обучение  гигиене полости  рта</t>
  </si>
  <si>
    <t>1.19</t>
  </si>
  <si>
    <t>B01.003.004.002</t>
  </si>
  <si>
    <t>Проводниковая анестезия</t>
  </si>
  <si>
    <t>1.20</t>
  </si>
  <si>
    <t>B01.003.004.005</t>
  </si>
  <si>
    <t>Инфильтрационная анестезия</t>
  </si>
  <si>
    <t>Раздел 2. Услуги, подлежащие отражению по датам лечения 1 зуба</t>
  </si>
  <si>
    <t>К02.0, K02.1,  К02.2, К02.3,   К02.8, К02.9</t>
  </si>
  <si>
    <t xml:space="preserve">Кариес </t>
  </si>
  <si>
    <t>Пульпит однокорневой в одно посещение</t>
  </si>
  <si>
    <t>К04.0</t>
  </si>
  <si>
    <t>Пульпит трехкорневой в три посещения      2 посещение</t>
  </si>
  <si>
    <t>Пульпит трехкорневой в три посещения      3 посещение</t>
  </si>
  <si>
    <t>Пульпит ампутационным методом в три посещения 2 посещение</t>
  </si>
  <si>
    <t>Пульпит ампутационным методом в три посещения 3 посещение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</si>
  <si>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</si>
  <si>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</si>
  <si>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</si>
  <si>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</si>
  <si>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</si>
  <si>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</si>
  <si>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</si>
  <si>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</si>
  <si>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</si>
  <si>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</si>
  <si>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</si>
  <si>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</si>
  <si>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</si>
  <si>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</si>
  <si>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</si>
  <si>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</si>
  <si>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</si>
  <si>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</si>
  <si>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</si>
  <si>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K05.0, K05.1</t>
  </si>
  <si>
    <t>K05.2, K05.3</t>
  </si>
  <si>
    <t>Пародонтит, первичный прием</t>
  </si>
  <si>
    <t xml:space="preserve">Пародонтит, 3 посещение </t>
  </si>
  <si>
    <t xml:space="preserve">Пародонтит, 4 посещение </t>
  </si>
  <si>
    <t xml:space="preserve">Пародонтит, 5 посещение </t>
  </si>
  <si>
    <t xml:space="preserve">Пародонтит, 6 посещение </t>
  </si>
  <si>
    <t xml:space="preserve">Пародонтит,  7 посещение </t>
  </si>
  <si>
    <t>K05.4</t>
  </si>
  <si>
    <t>Удаление простое</t>
  </si>
  <si>
    <t>Удаление с обострением</t>
  </si>
  <si>
    <t>Т81.1</t>
  </si>
  <si>
    <t>Фиброзный эпулис</t>
  </si>
  <si>
    <t>Доброкачественные новообразования мягких тканей  полости рта, лица,шеи</t>
  </si>
  <si>
    <t>Основание: Федеральный закон "Об основах охраны здоровья граждан в Российской Федерации" от 21.11.2011 N 323-ФЗ,  Клинические рекомендации (протоколы лечения) ПРИ ДИАГНОЗЕ БОЛЕЗНИ ПУЛЬПЫ ЗУБА
Утверждены Постановлением № 15 Совета Ассоциации общественных объединений «Стоматологическая Ассоциация России» от 30 сентября 2014 года</t>
  </si>
  <si>
    <t>&lt;1&gt; - указанный код услуги "обучение гигиене полости рта" применяется один раз в год для одного пациента</t>
  </si>
  <si>
    <t>МКБ-10</t>
  </si>
  <si>
    <t>К12.0, К12.1, К13.0, К13.2, К14.0-К14.5, К14.8, К14.9, L04.3, L51.0-L51.9, L89.0, B00.2, B37.0</t>
  </si>
  <si>
    <t xml:space="preserve">Пародонтит, 2 посещение </t>
  </si>
  <si>
    <t xml:space="preserve">Заболевание слизистой оболочки полости рта (СОПР)  </t>
  </si>
  <si>
    <t xml:space="preserve">Остановка луночного кровотечения без наложения швов методом тампонады </t>
  </si>
  <si>
    <t>Перелом нижней челюсти 2 посещение</t>
  </si>
  <si>
    <t>Перелом нижней челюсти, первичный прием</t>
  </si>
  <si>
    <t>Раздел 1. Услуги, подлежащие отражению по дате посещения, входящего в обращение по заболеванию (независимо от количества пролеченных зубов)</t>
  </si>
  <si>
    <t>Примечание</t>
  </si>
  <si>
    <t xml:space="preserve">A13.30.007 </t>
  </si>
  <si>
    <t>&lt;1&gt;</t>
  </si>
  <si>
    <t>&lt;4&gt;</t>
  </si>
  <si>
    <t>&lt;5&gt;</t>
  </si>
  <si>
    <t>Кариес  дентина (глубокий) в два посещения с наложением временной пломбы</t>
  </si>
  <si>
    <t xml:space="preserve">  К02.1</t>
  </si>
  <si>
    <t>Пульпит однокорневой в три  посещения, первичный прием</t>
  </si>
  <si>
    <t>Пульпит однокорневой в три  посещения,      2 посещение</t>
  </si>
  <si>
    <t>Пульпит однокорневой в три  посещения,      3 посещение</t>
  </si>
  <si>
    <t>Пульпит двухкорневой в три посещения, первичный прием</t>
  </si>
  <si>
    <t>Пульпит двухкорневой в три посещения,      2 посещение</t>
  </si>
  <si>
    <t>Пульпит двухкорневой в три посещения,      3 посещение</t>
  </si>
  <si>
    <t>Пульпит четырехкорневой в три посещения, первичный прием</t>
  </si>
  <si>
    <t>Пульпит четырехкорневой в три посещения,      2 посещение</t>
  </si>
  <si>
    <t>Пульпит четырехкорневой в три посещения,      3 посещение</t>
  </si>
  <si>
    <t>Пульпит трехкорневой в три посещения, первичный прием</t>
  </si>
  <si>
    <t>Пульпит ампутационным методом в три посещения, первичный прием</t>
  </si>
  <si>
    <t>Периодонтит однокорневой острый в три посещения, первичный прием</t>
  </si>
  <si>
    <t>Периодонтит однокорневой острый в три посещения,   2 посещение</t>
  </si>
  <si>
    <t>Периодонтит однокорневой острый в три посещения,   3 посещение</t>
  </si>
  <si>
    <t>Периодонтит двухкорневой острый в три посещения, первичный прием</t>
  </si>
  <si>
    <t>Периодонтит двухкорневой острый в три посещения,   2 посещение</t>
  </si>
  <si>
    <t>Периодонтит двухкорневой острый в три посещения,   3 посещение</t>
  </si>
  <si>
    <t>Периодонтит трехкорневой острый в три посещения, первичный прием</t>
  </si>
  <si>
    <t>Периодонтит трехкорневой острый в три посещения,   2 посещение</t>
  </si>
  <si>
    <t>Периодонтит трехкорневой острый в три посещения, 3 посещение</t>
  </si>
  <si>
    <t>Периодонтит четырехкорневой острый в три посещения, первичный прием</t>
  </si>
  <si>
    <t>Периодонтит четырехкорневой острый в три посещения,   2 посещение</t>
  </si>
  <si>
    <t>Периодонтит четырехкорневой острый в три посещения,   3 посещение</t>
  </si>
  <si>
    <t>Периодонтит однокорневой хронический  в три посещения, первичный прием</t>
  </si>
  <si>
    <t>Периодонтит однокорневой хронический в три посещения,                    2 посещение</t>
  </si>
  <si>
    <t>Периодонтит однокорневой хронический в три посещения,                    3 посещение</t>
  </si>
  <si>
    <t>Периодонтит двухкорневой хронический  в три посещения, первичный прием</t>
  </si>
  <si>
    <t>Периодонтит двухкорневой хронический в три посещения,                   2 посещение</t>
  </si>
  <si>
    <t>Периодонтит двухкорневой хронический в три посещения,                    3 посещение</t>
  </si>
  <si>
    <t>Периодонтит трехкорневой хронический  в три посещения, первичный прием</t>
  </si>
  <si>
    <t>Периодонтит трехкорневой хронический в три посещения,                    2 посещение</t>
  </si>
  <si>
    <t>Периодонтит трехкорневой хронический в три посещения,                    3 посещение</t>
  </si>
  <si>
    <t>Периодонтит однокорневой хронический с распломбировкой канала  в четыре посещения, первичный прием</t>
  </si>
  <si>
    <t>Периодонтит однокорневой хронический с распломбировкой канала  в четыре посещения,        2 посещение</t>
  </si>
  <si>
    <t>Периодонтит однокорневой хронический с распломбировкой канала  в четыре посещения,        3 посещение</t>
  </si>
  <si>
    <t>Периодонтит однокорневой хронический с распломбировкой канала  в четыре посещения,        4 посещение</t>
  </si>
  <si>
    <t>Периодонтит двухкорневой хронический с распломбировкой канала  в четыре посещения, первичный прием</t>
  </si>
  <si>
    <t>Периодонтит двухкорневой хронический с распломбировкой канала  в четыре посещения,          2 посещение</t>
  </si>
  <si>
    <t>Периодонтит двухкорневой хронический с распломбировкой канала  в четыре посещения,          3 посещение</t>
  </si>
  <si>
    <t>Периодонтит двухкорневой хронический с распломбировкой канала  в четыре посещения,          4 посещение</t>
  </si>
  <si>
    <t>Периодонтит трехкорневой хронический с распломбировкой канала  в четыре посещения, первичный прием</t>
  </si>
  <si>
    <t>Периодонтит трехкорневой хронический с распломбировкой канала  в четыре посещения,          2 посещение</t>
  </si>
  <si>
    <t>Периодонтит трехкорневой хронический с распломбировкой канала  в четыре посещения,          3 посещение</t>
  </si>
  <si>
    <t>Периодонтит трехкорневой хронический с распломбировкой канала  в четыре посещения,          4 посещение</t>
  </si>
  <si>
    <t>Периодонтит четырехкорневой хронический с распломбировкой канала  в четыре посещения, первичный прием</t>
  </si>
  <si>
    <t>Периодонтит четырехкорневой хронический с распломбировкой канала  в четыре посещения,          2 посещение</t>
  </si>
  <si>
    <t>Периодонтит четырехкорневой хронический с распломбировкой канала  в четыре посещения,         3 посещение</t>
  </si>
  <si>
    <t>Периодонтит четырехкорневой хронический с распломбировкой канала  в четыре посещения,         4 посещение</t>
  </si>
  <si>
    <t>Удаление сложное</t>
  </si>
  <si>
    <t>К04.8</t>
  </si>
  <si>
    <t>Альвеолит 1</t>
  </si>
  <si>
    <t>Альвеолит 2</t>
  </si>
  <si>
    <t>К10.2</t>
  </si>
  <si>
    <t xml:space="preserve">Корневая киста без резекции </t>
  </si>
  <si>
    <t xml:space="preserve">Корневая киста с резекцией </t>
  </si>
  <si>
    <t xml:space="preserve">Корневая киста </t>
  </si>
  <si>
    <t>Корневая киста</t>
  </si>
  <si>
    <t>Периостит 2 (с удалением постоянного зуба)</t>
  </si>
  <si>
    <t>Периостит 3 (сложное удаление зуба)</t>
  </si>
  <si>
    <t>Примечание:</t>
  </si>
  <si>
    <t>1. обязательно наличие R- контроля до прохождение корневых каналов;</t>
  </si>
  <si>
    <t>2. обязательно наличие R- контроля  прохождения корневых каналов;</t>
  </si>
  <si>
    <t>В случае отсутствия R- снимков (Описание и интерпретация рентгенографических  изображений), подтверждающих лечение по данным группам заболеваний, в счетах и реестрах случай предъявляется к оплате как "Лечение осложненного кариеса ампутационным методом"</t>
  </si>
  <si>
    <t>&lt;6&gt;</t>
  </si>
  <si>
    <t>&lt;2&gt;</t>
  </si>
  <si>
    <t>&lt;3&gt;</t>
  </si>
  <si>
    <t>&lt;3&gt; - при лечении зубов с DS K04.0:</t>
  </si>
  <si>
    <t xml:space="preserve">А16.07.002.006   </t>
  </si>
  <si>
    <t xml:space="preserve">А16.07.002.001 </t>
  </si>
  <si>
    <t>А16.07.002.002</t>
  </si>
  <si>
    <t>А16.07.002.003</t>
  </si>
  <si>
    <t>А16.07.002.004</t>
  </si>
  <si>
    <t>А16.07.002.005</t>
  </si>
  <si>
    <t>&lt;5&gt; - восстановление одного зуба пломбой включает: удаление размягченного и пигментированного дентина, формирование полости, финирование, промывание и пломбирование полости. ( 1 зуб = 1 пломба) независимо от класса по Блэку.</t>
  </si>
  <si>
    <t>Артрит ВНЧС (височно-нижнечелюстного сустава)</t>
  </si>
  <si>
    <t>B.01.K05.001.000</t>
  </si>
  <si>
    <t>B.01.K05.002.001</t>
  </si>
  <si>
    <t>B.01.K05.002.002</t>
  </si>
  <si>
    <t>B.01.K05.002.003</t>
  </si>
  <si>
    <t>B.01.K05.002.004</t>
  </si>
  <si>
    <t>B.01.K05.002.005</t>
  </si>
  <si>
    <t>B.01.K05.002.006</t>
  </si>
  <si>
    <t>B.01.K05.002.007</t>
  </si>
  <si>
    <t>B.01.K05.003.000</t>
  </si>
  <si>
    <t>B.01.T81.001.000</t>
  </si>
  <si>
    <t>B.01.T81.002.000</t>
  </si>
  <si>
    <t>B.01.T81.003.000</t>
  </si>
  <si>
    <t>B.01.K06.000.000</t>
  </si>
  <si>
    <t>B.01.S00.000.000</t>
  </si>
  <si>
    <t>B.01.D10.000.000</t>
  </si>
  <si>
    <t>B.01.S02.001.000</t>
  </si>
  <si>
    <t>B.01.S02.002.000</t>
  </si>
  <si>
    <t>B.01.K04.001.000</t>
  </si>
  <si>
    <t>B.01.K04.002.001</t>
  </si>
  <si>
    <t>B.01.K04.002.002</t>
  </si>
  <si>
    <t>B.01.K04.002.003</t>
  </si>
  <si>
    <t>B.01.K04.003.001</t>
  </si>
  <si>
    <t>B.01.K04.003.002</t>
  </si>
  <si>
    <t>B.01.K04.003.003</t>
  </si>
  <si>
    <t>B.01.K04.004.001</t>
  </si>
  <si>
    <t>B.01.K04.004.002</t>
  </si>
  <si>
    <t>B.01.K04.004.003</t>
  </si>
  <si>
    <t>B.01.K04.005.001</t>
  </si>
  <si>
    <t>B.01.K04.005.002</t>
  </si>
  <si>
    <t>B.01.K04.005.003</t>
  </si>
  <si>
    <t>B.01.K04.006.001</t>
  </si>
  <si>
    <t>B.01.K04.006.002</t>
  </si>
  <si>
    <t>B.01.K04.006.003</t>
  </si>
  <si>
    <t>B.01.K04.007.001</t>
  </si>
  <si>
    <t>B.01.K04.007.002</t>
  </si>
  <si>
    <t>B.01.K04.007.003</t>
  </si>
  <si>
    <t>B.01.K04.008.001</t>
  </si>
  <si>
    <t>B.01.K04.008.002</t>
  </si>
  <si>
    <t>B.01.K04.008.003</t>
  </si>
  <si>
    <t>B.01.K04.009.001</t>
  </si>
  <si>
    <t>B.01.K04.009.002</t>
  </si>
  <si>
    <t>B.01.K04.009.003</t>
  </si>
  <si>
    <t>B.01.K04.010.001</t>
  </si>
  <si>
    <t>B.01.K04.010.002</t>
  </si>
  <si>
    <t>B.01.K04.010.003</t>
  </si>
  <si>
    <t>B.01.K04.011.001</t>
  </si>
  <si>
    <t>B.01.K04.011.002</t>
  </si>
  <si>
    <t>B.01.K04.011.003</t>
  </si>
  <si>
    <t>B.01.K04.012.001</t>
  </si>
  <si>
    <t>B.01.K04.012.002</t>
  </si>
  <si>
    <t>B.01.K04.012.003</t>
  </si>
  <si>
    <t>B.01.K04.013.001</t>
  </si>
  <si>
    <t>B.01.K04.013.002</t>
  </si>
  <si>
    <t>B.01.K04.013.003</t>
  </si>
  <si>
    <t>B.01.K04.014.001</t>
  </si>
  <si>
    <t>B.01.K04.014.002</t>
  </si>
  <si>
    <t>B.01.K04.014.003</t>
  </si>
  <si>
    <t>B.01.K04.014.004</t>
  </si>
  <si>
    <t>B.01.K04.015.001</t>
  </si>
  <si>
    <t>B.01.K04.015.002</t>
  </si>
  <si>
    <t>B.01.K04.015.003</t>
  </si>
  <si>
    <t>B.01.K04.015.004</t>
  </si>
  <si>
    <t>B.01.K04.016.001</t>
  </si>
  <si>
    <t>B.01.K04.016.002</t>
  </si>
  <si>
    <t>B.01.K04.016.003</t>
  </si>
  <si>
    <t>B.01.K04.016.004</t>
  </si>
  <si>
    <t>B.01.K04.017.001</t>
  </si>
  <si>
    <t>B.01.K04.017.002</t>
  </si>
  <si>
    <t>B.01.K04.017.003</t>
  </si>
  <si>
    <t>B.01.K04.017.004</t>
  </si>
  <si>
    <t>B.01.K04.018.000</t>
  </si>
  <si>
    <t>B.01.K04.019.000</t>
  </si>
  <si>
    <t>B.01.K04.020.000</t>
  </si>
  <si>
    <t>B.01.K04.021.000</t>
  </si>
  <si>
    <t>B.01.K04.022.000</t>
  </si>
  <si>
    <t>B.01.K10.001.000</t>
  </si>
  <si>
    <t>B.01.K10.002.000</t>
  </si>
  <si>
    <t>B.01.K05.004.000</t>
  </si>
  <si>
    <t>B.01.K04.023.000</t>
  </si>
  <si>
    <t>B.01.K04.024.000</t>
  </si>
  <si>
    <t>B.01.K10.003.000</t>
  </si>
  <si>
    <t>B.01.K10.004.000</t>
  </si>
  <si>
    <t>B.01.K10.005.000</t>
  </si>
  <si>
    <t>B.01.K10.006.000</t>
  </si>
  <si>
    <t>B.01.S03.001.000</t>
  </si>
  <si>
    <t>B.01.S03.002.000</t>
  </si>
  <si>
    <t>Кратность услуги</t>
  </si>
  <si>
    <t>ПУЛЬПИТ (K04.0)</t>
  </si>
  <si>
    <t>Расшифровка отдельных комплексных медицинских услуг, определяющих стоимость обращения по поводу заболевания при оказании стоматологической медицинской помощи в амбулаторных условиях</t>
  </si>
  <si>
    <t>Пародонтит</t>
  </si>
  <si>
    <t>к Приказу Министерства здравоохранения</t>
  </si>
  <si>
    <t>Камчатского края и ТФОМС Камчатского края</t>
  </si>
  <si>
    <t>Перечень комплексных медицинских услуг, определяющих стоимость обращения по поводу заболевания при оказании стоматологической медицинской помощи в амбулаторных условиях</t>
  </si>
  <si>
    <t xml:space="preserve">&lt;4&gt; - при лечении зубов с DS. K04.5  с распломбировкой канала:   </t>
  </si>
  <si>
    <t>Приложение 2                                                            к приказу Министерства здравоохранения Камчатского края и ТФОМС Камчатского края</t>
  </si>
  <si>
    <t>от 10.04.2017 г. № 171 / 45</t>
  </si>
  <si>
    <t>B.01.K10.007.000</t>
  </si>
  <si>
    <t>B.01.K12.001.000</t>
  </si>
  <si>
    <t>B.01.K12.002.000</t>
  </si>
  <si>
    <t>"Приложение 1</t>
  </si>
  <si>
    <t xml:space="preserve">  К02.0</t>
  </si>
  <si>
    <t>А16.07.051</t>
  </si>
  <si>
    <t>&lt;1.1&gt;</t>
  </si>
  <si>
    <t>&lt;1.1&gt; - указанный код услуги "профессиональная гигиена полости рта и зубов" применяется один раз в 6 месяцев для одного пациента</t>
  </si>
  <si>
    <t>Кариес эмали у ДЕТЕЙ (стадия "мелового пятна")</t>
  </si>
  <si>
    <t>А16.07.082</t>
  </si>
  <si>
    <t>Сошлифовывание твердых тканей зуба</t>
  </si>
  <si>
    <t>А11.07.012</t>
  </si>
  <si>
    <t>Глубокое фторирование эмали зубов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</si>
  <si>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</si>
  <si>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</si>
  <si>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</si>
  <si>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</si>
  <si>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</si>
  <si>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</si>
  <si>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</si>
  <si>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</si>
  <si>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</si>
  <si>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</si>
  <si>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</si>
  <si>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</si>
  <si>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</si>
  <si>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</si>
  <si>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</si>
  <si>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</si>
  <si>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</si>
  <si>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</si>
  <si>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</si>
  <si>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</si>
  <si>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</si>
  <si>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</si>
  <si>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</si>
  <si>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</si>
  <si>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</si>
  <si>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</si>
  <si>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</si>
  <si>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</si>
  <si>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</si>
  <si>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</si>
  <si>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</si>
  <si>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</si>
  <si>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</si>
  <si>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</si>
  <si>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</si>
  <si>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</si>
  <si>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</si>
  <si>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</si>
  <si>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</si>
  <si>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</si>
  <si>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</si>
  <si>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</si>
  <si>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</si>
  <si>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</si>
  <si>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</si>
  <si>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</si>
  <si>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</si>
  <si>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</si>
  <si>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</si>
  <si>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</si>
  <si>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</si>
  <si>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</si>
  <si>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</si>
  <si>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</si>
  <si>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</si>
  <si>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</si>
  <si>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</si>
  <si>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</si>
  <si>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</si>
  <si>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</si>
  <si>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</si>
  <si>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</si>
  <si>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</si>
  <si>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</si>
  <si>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</si>
  <si>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</si>
  <si>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</si>
  <si>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</si>
  <si>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</si>
  <si>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</si>
  <si>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</si>
  <si>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</si>
  <si>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</si>
  <si>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</si>
  <si>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</si>
  <si>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</si>
  <si>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</si>
  <si>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</si>
  <si>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</si>
  <si>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</si>
  <si>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2.1.1</t>
  </si>
  <si>
    <t xml:space="preserve">К02.0 </t>
  </si>
  <si>
    <t>B.01.K02.002.000</t>
  </si>
  <si>
    <t>B.01.K02.001.000</t>
  </si>
  <si>
    <t>А16.07.057</t>
  </si>
  <si>
    <t>Запечатывание фиссуры зуба герметиком</t>
  </si>
  <si>
    <t xml:space="preserve">Код услуги     </t>
  </si>
  <si>
    <t xml:space="preserve">Наименование услуги           </t>
  </si>
  <si>
    <t xml:space="preserve">Число УЕТ </t>
  </si>
  <si>
    <t>А16.07.044</t>
  </si>
  <si>
    <t>А16.01.008</t>
  </si>
  <si>
    <t>А25.07.001</t>
  </si>
  <si>
    <t>А25.07.003</t>
  </si>
  <si>
    <t>А16.30.069</t>
  </si>
  <si>
    <t>А16.07.045</t>
  </si>
  <si>
    <t>Вестибулопластика</t>
  </si>
  <si>
    <t>А17.07.003</t>
  </si>
  <si>
    <t>Пластика уздечки языка</t>
  </si>
  <si>
    <t>Q38.1</t>
  </si>
  <si>
    <t>Снятие послеоперационных швов (лигатур)</t>
  </si>
  <si>
    <t>Пластика уздечки языка (в 2 посещения)</t>
  </si>
  <si>
    <t>Пластика уздечки верхней/нижней губы (в 2 посещения)</t>
  </si>
  <si>
    <t>Q38.0</t>
  </si>
  <si>
    <t>А16.07.042 / А16.07.043</t>
  </si>
  <si>
    <t>Пластика уздечки верхней губы / Пластика уздечки нижней губы</t>
  </si>
  <si>
    <t>Вестибулопластика (углубление преддверия полости рта)</t>
  </si>
  <si>
    <t>К07.8</t>
  </si>
  <si>
    <t>Диатермокоагуляция при патологии полости рта и зубов</t>
  </si>
  <si>
    <t>Гингивит у ДЕТЕЙ</t>
  </si>
  <si>
    <t>А11.07.022</t>
  </si>
  <si>
    <t>А20.07.001</t>
  </si>
  <si>
    <t>Гидроорошение при заболевании полости рта и зубов</t>
  </si>
  <si>
    <t>Заболевание слизистой оболочки полости рта у ДЕТЕЙ (СОПР)</t>
  </si>
  <si>
    <t>Гингивит у детей, первичный прием</t>
  </si>
  <si>
    <t>Гингивит у детей, 2 посещение</t>
  </si>
  <si>
    <t>Гингивит у детей, 3 посещение</t>
  </si>
  <si>
    <t>B.01.K05.005.001</t>
  </si>
  <si>
    <t>B.01.K05.005.002</t>
  </si>
  <si>
    <t>B.01.K05.005.003</t>
  </si>
  <si>
    <t>B.01.K12.003.001</t>
  </si>
  <si>
    <t>К12.1,  B00.2, В37.0</t>
  </si>
  <si>
    <t>К12.1, B00.2, В37.0</t>
  </si>
  <si>
    <t>Заболевание слизистой оболочки полости рта у ДЕТЕЙ (СОПР) , первичный прием</t>
  </si>
  <si>
    <t>Заболевание слизистой оболочки полости рта у ДЕТЕЙ (СОПР), 2 посещение</t>
  </si>
  <si>
    <t>Заболевание слизистой оболочки полости рта у ДЕТЕЙ (СОПР) , 3 посещение</t>
  </si>
  <si>
    <t>B.01.K12.003.002</t>
  </si>
  <si>
    <t>B.01.K12.003.003</t>
  </si>
  <si>
    <t>K07.8</t>
  </si>
  <si>
    <t>B.01.Q38.001.000</t>
  </si>
  <si>
    <t>B.01.Q38.002.000</t>
  </si>
  <si>
    <t>B.01.K07.001.000</t>
  </si>
  <si>
    <t>B.01.K07.002.001</t>
  </si>
  <si>
    <t>B.01.K07.002.002</t>
  </si>
  <si>
    <t>B.01.K07.002.003</t>
  </si>
  <si>
    <t>B.01.K07.002.004</t>
  </si>
  <si>
    <t>B.01.K07.002.005</t>
  </si>
  <si>
    <t>B.01.K07.002.006</t>
  </si>
  <si>
    <t>B.01.K07.002.007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</si>
  <si>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</si>
  <si>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</si>
  <si>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</si>
  <si>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</si>
  <si>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</si>
  <si>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</si>
  <si>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</si>
  <si>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</si>
  <si>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</si>
  <si>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</si>
  <si>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</si>
  <si>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B.01.Q38.003.000</t>
  </si>
  <si>
    <t>Пластика уздечки верхней губы</t>
  </si>
  <si>
    <t>Пластика уздечки нижней губы</t>
  </si>
  <si>
    <t>Вестибулопластика, первичный прием</t>
  </si>
  <si>
    <t>Вестибулопластика, 2 посещение</t>
  </si>
  <si>
    <t>Вестибулопластика, 3 посещение</t>
  </si>
  <si>
    <t>Вестибулопластика, 4 посещение</t>
  </si>
  <si>
    <t>Вестибулопластика, 5 посещение</t>
  </si>
  <si>
    <t>Вестибулопластика, 6 посещение</t>
  </si>
  <si>
    <t>Вестибулопластика, 7 посещение</t>
  </si>
  <si>
    <t>&lt;2&gt; - при лечении кариеса в реестре указываются: услуга "Прием (осмотр, консультация) врача-… первичный", "Восстановление зуба пломбой ….", при необходимости - "... анестезия".</t>
  </si>
  <si>
    <t>в два посещения</t>
  </si>
  <si>
    <t>B01.003.004.004</t>
  </si>
  <si>
    <t>Аппликационная анестезия</t>
  </si>
  <si>
    <t>А06.30.002</t>
  </si>
  <si>
    <t>Описание и интерпретация рентгенографических изображений</t>
  </si>
  <si>
    <t>&lt;7&gt;</t>
  </si>
  <si>
    <t>1.40</t>
  </si>
  <si>
    <t>1.41</t>
  </si>
  <si>
    <t>Пульпит двухкорневой в одно посещение</t>
  </si>
  <si>
    <t>Пульпит двухкорневой в два посещения, первичный прием</t>
  </si>
  <si>
    <t>Пульпит двухкорневой в два посещения, 2 посещение</t>
  </si>
  <si>
    <t>B.01.K04.026.000</t>
  </si>
  <si>
    <t>B.01.K04.027.001</t>
  </si>
  <si>
    <t>B.01.K04.027.002</t>
  </si>
  <si>
    <t>2.92</t>
  </si>
  <si>
    <t>2.93</t>
  </si>
  <si>
    <t>2.94</t>
  </si>
  <si>
    <t>2.95</t>
  </si>
  <si>
    <t>K04.6</t>
  </si>
  <si>
    <t>B.01.K04.028.000</t>
  </si>
  <si>
    <t>Периапикальный абсцесс с полостью</t>
  </si>
  <si>
    <t>К04.6</t>
  </si>
  <si>
    <t>А16.07.012</t>
  </si>
  <si>
    <t>Избирательное пришлифовывание твердых тканей зуба</t>
  </si>
  <si>
    <t>1.42</t>
  </si>
  <si>
    <t>1.43</t>
  </si>
  <si>
    <t>Прием (осмотр, консультация)  зубного врача первичный (детский прием)</t>
  </si>
  <si>
    <t>Прием (осмотр, консультация)  зубного врача первичный (взрослый прием)</t>
  </si>
  <si>
    <t>B01.065.003.001</t>
  </si>
  <si>
    <t>Прием (осмотр, консультация)  зубного врача повторный (взрослый прием)</t>
  </si>
  <si>
    <t>Прием (осмотр, консультация)  зубного врача повторный (детский прием)</t>
  </si>
  <si>
    <t>B01.065.004.001</t>
  </si>
  <si>
    <t>А16.07.002.011</t>
  </si>
  <si>
    <t>А16.07.002.010</t>
  </si>
  <si>
    <t>B01.065.003.002</t>
  </si>
  <si>
    <t>B01.065.004.002</t>
  </si>
  <si>
    <t>Профессиональная гигиена полости рта и зубов (1 квадранта)</t>
  </si>
  <si>
    <t>Восстановление зуба пломбой I, II, III, V, VI  класс по Блэку с использованием стоматологических   цементов (включая полирование пломбы)</t>
  </si>
  <si>
    <t>Восстановление зуба пломбой I, II,III, V,VI  класс по  Блэку с использованием  материалов химического отверждения  (включая полирование пломбы)</t>
  </si>
  <si>
    <t>Восстановление зуба пломбой с нарушением контактного пункта, II,III класс по  Блэку  с использованием стоматологических  цементов  (включая полирование пломбы)</t>
  </si>
  <si>
    <t>Восстановление зуба пломбой с нарушением контактного пункта, II,III класс по Блэку с использованием  материалов химического отверждения  (включая полирование пломбы)</t>
  </si>
  <si>
    <t>Восстановление зуба пломбой IV класс по Блэку с использованием  материалов химического отверждения  (включая полирование пломбы)</t>
  </si>
  <si>
    <t>Восстановление зуба пломбой I,V,VI класс по  Блэку с использованием материалов из фотополимеров  (включая полирование пломбы)</t>
  </si>
  <si>
    <t>Восстановление зуба пломбой IV класс по Блэку с использованием  стеклоиномерных  цементов  (включая полирование пломбы)</t>
  </si>
  <si>
    <t>Восстановление зуба пломбой с нарушением контактного пункта, II,III класс по  Блэку с использованием материалов из фотополимеров  (включая полирование пломбы)</t>
  </si>
  <si>
    <t>&lt;6&gt; - включает формирование кариозной полости и медикаментозную обработку</t>
  </si>
  <si>
    <t>А16.07.002.012</t>
  </si>
  <si>
    <t>2.96</t>
  </si>
  <si>
    <t>А16.07.009</t>
  </si>
  <si>
    <t>А 16.07.040</t>
  </si>
  <si>
    <t>А 16.01.008</t>
  </si>
  <si>
    <t>А 25.07.001</t>
  </si>
  <si>
    <t>А 25.07.003</t>
  </si>
  <si>
    <t>А 16.30.069</t>
  </si>
  <si>
    <t>А 16.07.016</t>
  </si>
  <si>
    <t>А16.07.010</t>
  </si>
  <si>
    <t>А16.07.030.003</t>
  </si>
  <si>
    <t>А16.07.091</t>
  </si>
  <si>
    <t>А16.07.008.001</t>
  </si>
  <si>
    <t>А16.07.008.002</t>
  </si>
  <si>
    <t>А16.07.030</t>
  </si>
  <si>
    <t>Временное пломбирование лекарственным препаратом корневого канала</t>
  </si>
  <si>
    <t>Пломбирование корневого канала зуба пастой</t>
  </si>
  <si>
    <t>Пломбирование корневого канала зуба гуттаперчивыми штифтами</t>
  </si>
  <si>
    <t>Пульпит однокорневой в два посещения, первичный прием</t>
  </si>
  <si>
    <t>Пульпит однокорневой в два посещения, 2 посещение</t>
  </si>
  <si>
    <t>2.97</t>
  </si>
  <si>
    <t>2.98</t>
  </si>
  <si>
    <t>2.99</t>
  </si>
  <si>
    <t>2.100</t>
  </si>
  <si>
    <t>B.01.K04.018.001</t>
  </si>
  <si>
    <t>B.01.K04.018.002</t>
  </si>
  <si>
    <t xml:space="preserve">в два посещения </t>
  </si>
  <si>
    <t>2.101</t>
  </si>
  <si>
    <t>А05.07.001</t>
  </si>
  <si>
    <t>Электроодонтометрия зуба</t>
  </si>
  <si>
    <t>&lt;8&gt;</t>
  </si>
  <si>
    <t>Восстановление зуба пломбой IV класс по Блэку с использованием материалов из фотополимеров  (включая полирование пломбы)</t>
  </si>
  <si>
    <t>К02.0, K02.1,  К02.2, К02.3,   К02.8, К02.9, К04.0, К04.2,  К04.3,  К04.4,  К04.5</t>
  </si>
  <si>
    <t>3. обязательно наличие R- контроля обтурации корневых каналов после пломбирования.</t>
  </si>
  <si>
    <t>2. обязательно наличие R- контроля обтурации корневых каналов после пломбирования.</t>
  </si>
  <si>
    <t>&lt;8&gt;  -  - указанный код услуги применяется по показаниям в соответствии с утвержденными стандартами медицинской помощи, клиническими рекомендациями (протоколами лечения)</t>
  </si>
  <si>
    <t>B.01.К01.001.000</t>
  </si>
  <si>
    <t>К01.0</t>
  </si>
  <si>
    <t>Ретентированные зубы</t>
  </si>
  <si>
    <t>K01.0</t>
  </si>
  <si>
    <t>К11.6</t>
  </si>
  <si>
    <t>B.01.К11.001.000</t>
  </si>
  <si>
    <t>Мукоцеле слюнных желез</t>
  </si>
  <si>
    <t>K11.6</t>
  </si>
  <si>
    <t>Лоскутная операция в полости рта (компактостеотомия)</t>
  </si>
  <si>
    <t>A15.03.011</t>
  </si>
  <si>
    <t>Назначение диетического питания при заболеваниях полости рта и зубов</t>
  </si>
  <si>
    <t>1.44</t>
  </si>
  <si>
    <t>1.45</t>
  </si>
  <si>
    <t>A11.07.026</t>
  </si>
  <si>
    <t>A11.01.019</t>
  </si>
  <si>
    <t>Взятие образца биологического материала из очагов поражения органов рта</t>
  </si>
  <si>
    <t>Получение соскоба с эрозивно-язвенных элементов кожи и слизистых оболочек</t>
  </si>
  <si>
    <t>1.46</t>
  </si>
  <si>
    <t>A11.07.001</t>
  </si>
  <si>
    <t>Биопсия слизистой полости рта</t>
  </si>
  <si>
    <t>1.47</t>
  </si>
  <si>
    <t>A11.07.002</t>
  </si>
  <si>
    <t>Биопсия языка</t>
  </si>
  <si>
    <t>A11.07.005</t>
  </si>
  <si>
    <t>A11.07.007</t>
  </si>
  <si>
    <t>Биопсия слизистой преддверия полости рта</t>
  </si>
  <si>
    <t>Биопсия тканей губы</t>
  </si>
  <si>
    <t>1.48</t>
  </si>
  <si>
    <t>1.49</t>
  </si>
  <si>
    <t>A06.07.003</t>
  </si>
  <si>
    <t>Прицельная внутриротовая контактная ренгтенография</t>
  </si>
  <si>
    <t>1.50</t>
  </si>
  <si>
    <t>1.51</t>
  </si>
  <si>
    <t>A06.07.010</t>
  </si>
  <si>
    <t>Радиовизиография челюстно-лицевой области</t>
  </si>
  <si>
    <t>A16.07.097</t>
  </si>
  <si>
    <t>Наложение шва на слизистую оболочку рта</t>
  </si>
  <si>
    <t>A16.30.069</t>
  </si>
  <si>
    <t>Снятие послеоперационных швов</t>
  </si>
  <si>
    <t>&lt;9&gt;</t>
  </si>
  <si>
    <t>&lt;9&gt;  -  указанный код услуги применяется при направлении материала на диагностическое исследование при подозрении на злокачественное новообразование, а также при указании кода основного заболевания: D10.0, D10.1, D10.2, D10.3, K13.0, K13.1, K13.2, K13.3, K13.4, K13.5, K13.6, K13.7</t>
  </si>
  <si>
    <t>&lt;10&gt;</t>
  </si>
  <si>
    <t>&lt;10&gt;  -проведение местной анестезии осуществляется по потребности на усмотрение лечащего врача, при отсутствии противопоказаний</t>
  </si>
  <si>
    <t>Пульпит трехкорневой в одно посещение</t>
  </si>
  <si>
    <t>B.01.K04.029.001</t>
  </si>
  <si>
    <t>B.01.K04.030.001</t>
  </si>
  <si>
    <t>Пульпит трехкорневой в два посещения, первичный прием</t>
  </si>
  <si>
    <t>Пульпит трехкорневой в два посещения, 2 посещение</t>
  </si>
  <si>
    <t>Пульпит четырёхкорневой в одно посещение</t>
  </si>
  <si>
    <t>B.01.K04.031.001</t>
  </si>
  <si>
    <t>B.01.K04.030.002</t>
  </si>
  <si>
    <t>B.01.K04.032.001</t>
  </si>
  <si>
    <t>B.01.K04.032.002</t>
  </si>
  <si>
    <t>Пульпит четырёхкорневой в два посещения, первичный прием</t>
  </si>
  <si>
    <t>Пульпит четырёхкорневой в два посещения, 2 посещение</t>
  </si>
  <si>
    <t>2.102</t>
  </si>
  <si>
    <t>2.103</t>
  </si>
  <si>
    <t>2.104</t>
  </si>
  <si>
    <t>2.105</t>
  </si>
  <si>
    <t>2.106</t>
  </si>
  <si>
    <t>2.107</t>
  </si>
  <si>
    <t>1.52</t>
  </si>
  <si>
    <t>1.53</t>
  </si>
  <si>
    <t>&lt;11&gt;</t>
  </si>
  <si>
    <t>&lt;11&gt;  - указанный код услуги применяется для оплаты в случае, если в составе комплексной услуги уже предусмотрена данная услуга, но фактическое количество швов более 1. В реестре счета в сведениях об услуге элемент "KOL_USL" = фактическое количество швов - 1, т.к. 1 шов учтён в составе комплексной услуги</t>
  </si>
  <si>
    <t>4. В ходе оказания медицинской услуги A16.07.030.003 допускается абтурация временное пломбирование корневого канала лекарственными средствами на ватных турундах</t>
  </si>
  <si>
    <t>1. R- контроль прохождения корневых каналов по потребности. Для определения рабочей длины корневого канала использовать электрометрический метод с применением различных электронных приборов (апекслакаторов) или R-контроль с применением эндодонтических инструментов или гуттаперчевого штифта в качестве маркера длины канала - по потребности на усмотрение лечащего врача;</t>
  </si>
  <si>
    <t>&lt;7&gt;  - указанный код услуги предусмотрен для отражения R-контроля по потребности</t>
  </si>
  <si>
    <t>1.54</t>
  </si>
  <si>
    <t>&lt;12&gt;</t>
  </si>
  <si>
    <t>от 24.05.2019 г. № 282/32</t>
  </si>
  <si>
    <t>&lt;12&gt;  - в количестве УЕТ по указанному коду услуги учтено снятие всех швов однократно за услугу"</t>
  </si>
  <si>
    <t>"Приложение 2                                                            к приказу Министерства здравоохранения Камчатского края и ТФОМС Камчатского края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</si>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</sst>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6">
    <xf numFmtId="0" fontId="0" fillId="0" borderId="0"/>
    <xf numFmtId="0" fontId="5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8" fillId="0" borderId="0"/>
    <xf numFmtId="0" fontId="9" fillId="0" borderId="0"/>
    <xf numFmtId="0" fontId="4" fillId="0" borderId="0"/>
    <xf numFmtId="0" fontId="9" fillId="12" borderId="17" applyNumberFormat="0" applyFon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140">
    <xf numFmtId="0" fontId="0" fillId="0" borderId="0" xfId="0"/>
    <xf numFmtId="0" fontId="3" fillId="0" borderId="0" xfId="1" applyFont="1" applyFill="1" applyAlignment="1">
      <alignment horizontal="right"/>
    </xf>
    <xf numFmtId="0" fontId="3" fillId="0" borderId="0" xfId="1" applyFont="1" applyFill="1" applyAlignment="1"/>
    <xf numFmtId="0" fontId="6" fillId="0" borderId="0" xfId="1" applyFont="1" applyFill="1"/>
    <xf numFmtId="0" fontId="6" fillId="0" borderId="0" xfId="1" applyFont="1" applyFill="1" applyAlignment="1">
      <alignment horizontal="right"/>
    </xf>
    <xf numFmtId="49" fontId="3" fillId="0" borderId="0" xfId="1" applyNumberFormat="1" applyFont="1" applyFill="1" applyBorder="1" applyAlignment="1" applyProtection="1">
      <alignment horizontal="center" vertical="center"/>
      <protection locked="0"/>
    </xf>
    <xf numFmtId="164" fontId="3" fillId="0" borderId="11" xfId="1" applyNumberFormat="1" applyFont="1" applyFill="1" applyBorder="1" applyAlignment="1" applyProtection="1">
      <alignment horizontal="center" vertical="center"/>
      <protection locked="0"/>
    </xf>
    <xf numFmtId="164" fontId="3" fillId="0" borderId="15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3" fontId="6" fillId="0" borderId="0" xfId="1" applyNumberFormat="1" applyFont="1" applyFill="1"/>
    <xf numFmtId="49" fontId="7" fillId="0" borderId="0" xfId="1" applyNumberFormat="1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wrapText="1"/>
    </xf>
    <xf numFmtId="49" fontId="3" fillId="0" borderId="19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1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1" xfId="1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wrapText="1"/>
    </xf>
    <xf numFmtId="164" fontId="3" fillId="0" borderId="1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1" xfId="1" applyNumberFormat="1" applyFont="1" applyFill="1" applyBorder="1" applyAlignment="1" applyProtection="1">
      <alignment horizontal="left" vertic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/>
    </xf>
    <xf numFmtId="0" fontId="2" fillId="0" borderId="0" xfId="0" applyFont="1" applyFill="1"/>
    <xf numFmtId="0" fontId="10" fillId="0" borderId="0" xfId="0" applyFont="1" applyFill="1"/>
    <xf numFmtId="0" fontId="1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3" fillId="0" borderId="1" xfId="0" applyFont="1" applyFill="1" applyBorder="1"/>
    <xf numFmtId="0" fontId="10" fillId="0" borderId="0" xfId="0" applyFont="1" applyFill="1" applyAlignment="1">
      <alignment wrapText="1"/>
    </xf>
    <xf numFmtId="0" fontId="2" fillId="0" borderId="7" xfId="0" applyFont="1" applyFill="1" applyBorder="1"/>
    <xf numFmtId="0" fontId="1" fillId="0" borderId="7" xfId="0" applyFont="1" applyFill="1" applyBorder="1"/>
    <xf numFmtId="0" fontId="3" fillId="0" borderId="0" xfId="0" applyFont="1" applyFill="1"/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/>
    <xf numFmtId="0" fontId="2" fillId="0" borderId="8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11" fillId="0" borderId="5" xfId="0" applyFont="1" applyFill="1" applyBorder="1" applyAlignment="1">
      <alignment wrapText="1"/>
    </xf>
    <xf numFmtId="2" fontId="2" fillId="0" borderId="1" xfId="0" applyNumberFormat="1" applyFont="1" applyFill="1" applyBorder="1"/>
    <xf numFmtId="2" fontId="1" fillId="0" borderId="1" xfId="0" applyNumberFormat="1" applyFont="1" applyFill="1" applyBorder="1"/>
    <xf numFmtId="2" fontId="1" fillId="0" borderId="7" xfId="0" applyNumberFormat="1" applyFont="1" applyFill="1" applyBorder="1"/>
    <xf numFmtId="166" fontId="2" fillId="0" borderId="1" xfId="0" applyNumberFormat="1" applyFont="1" applyFill="1" applyBorder="1"/>
    <xf numFmtId="0" fontId="10" fillId="0" borderId="0" xfId="0" applyFont="1" applyFill="1" applyBorder="1"/>
    <xf numFmtId="0" fontId="1" fillId="0" borderId="1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wrapText="1"/>
    </xf>
    <xf numFmtId="0" fontId="2" fillId="0" borderId="6" xfId="0" applyFont="1" applyFill="1" applyBorder="1"/>
    <xf numFmtId="0" fontId="2" fillId="0" borderId="7" xfId="0" applyFont="1" applyFill="1" applyBorder="1" applyAlignment="1">
      <alignment wrapText="1"/>
    </xf>
    <xf numFmtId="0" fontId="7" fillId="0" borderId="0" xfId="0" applyFont="1" applyFill="1" applyAlignment="1">
      <alignment horizontal="right"/>
    </xf>
    <xf numFmtId="164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wrapText="1"/>
    </xf>
    <xf numFmtId="0" fontId="11" fillId="0" borderId="1" xfId="0" applyFont="1" applyFill="1" applyBorder="1" applyAlignment="1">
      <alignment wrapText="1"/>
    </xf>
    <xf numFmtId="164" fontId="3" fillId="0" borderId="14" xfId="1" applyNumberFormat="1" applyFont="1" applyFill="1" applyBorder="1" applyAlignment="1" applyProtection="1">
      <alignment horizontal="center" vertical="center"/>
      <protection locked="0"/>
    </xf>
    <xf numFmtId="164" fontId="3" fillId="0" borderId="16" xfId="1" applyNumberFormat="1" applyFont="1" applyFill="1" applyBorder="1" applyAlignment="1" applyProtection="1">
      <alignment horizontal="center" vertical="center"/>
      <protection locked="0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/>
    </xf>
    <xf numFmtId="2" fontId="1" fillId="0" borderId="1" xfId="0" applyNumberFormat="1" applyFont="1" applyFill="1" applyBorder="1" applyAlignment="1">
      <alignment horizontal="right" wrapText="1"/>
    </xf>
    <xf numFmtId="0" fontId="0" fillId="0" borderId="0" xfId="0" applyFill="1" applyBorder="1"/>
    <xf numFmtId="0" fontId="13" fillId="0" borderId="0" xfId="0" applyFont="1" applyFill="1" applyBorder="1" applyAlignment="1">
      <alignment vertical="top" wrapText="1"/>
    </xf>
    <xf numFmtId="2" fontId="14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1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wrapText="1"/>
    </xf>
    <xf numFmtId="0" fontId="2" fillId="0" borderId="15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wrapText="1"/>
    </xf>
    <xf numFmtId="0" fontId="12" fillId="0" borderId="0" xfId="0" applyFont="1" applyFill="1" applyAlignment="1"/>
    <xf numFmtId="0" fontId="12" fillId="0" borderId="0" xfId="0" applyFont="1" applyFill="1" applyAlignment="1">
      <alignment wrapText="1"/>
    </xf>
    <xf numFmtId="164" fontId="3" fillId="0" borderId="0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6" fillId="0" borderId="0" xfId="1" applyFont="1" applyFill="1" applyBorder="1"/>
    <xf numFmtId="43" fontId="6" fillId="0" borderId="0" xfId="1" applyNumberFormat="1" applyFont="1" applyFill="1"/>
    <xf numFmtId="0" fontId="0" fillId="0" borderId="0" xfId="0" applyFill="1"/>
    <xf numFmtId="0" fontId="12" fillId="0" borderId="0" xfId="0" applyFont="1" applyFill="1"/>
    <xf numFmtId="0" fontId="0" fillId="0" borderId="20" xfId="0" applyFill="1" applyBorder="1"/>
    <xf numFmtId="0" fontId="2" fillId="0" borderId="20" xfId="0" applyFont="1" applyFill="1" applyBorder="1"/>
    <xf numFmtId="49" fontId="3" fillId="0" borderId="2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1" fillId="0" borderId="0" xfId="0" applyFont="1" applyFill="1" applyAlignment="1"/>
    <xf numFmtId="0" fontId="2" fillId="0" borderId="0" xfId="0" applyFont="1" applyFill="1" applyAlignment="1"/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/>
    </xf>
    <xf numFmtId="0" fontId="10" fillId="0" borderId="0" xfId="0" applyFont="1" applyFill="1" applyAlignment="1"/>
    <xf numFmtId="0" fontId="3" fillId="0" borderId="11" xfId="1" applyFont="1" applyFill="1" applyBorder="1" applyAlignment="1">
      <alignment horizontal="center" vertical="center" wrapText="1"/>
    </xf>
    <xf numFmtId="0" fontId="0" fillId="0" borderId="0" xfId="0" applyFill="1" applyAlignment="1"/>
    <xf numFmtId="0" fontId="1" fillId="0" borderId="0" xfId="0" applyFont="1" applyFill="1" applyAlignment="1">
      <alignment horizontal="center"/>
    </xf>
    <xf numFmtId="0" fontId="2" fillId="0" borderId="9" xfId="0" applyFont="1" applyFill="1" applyBorder="1"/>
    <xf numFmtId="0" fontId="10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vertical="top"/>
    </xf>
    <xf numFmtId="0" fontId="12" fillId="0" borderId="2" xfId="0" applyFont="1" applyFill="1" applyBorder="1" applyAlignment="1">
      <alignment vertical="top"/>
    </xf>
    <xf numFmtId="0" fontId="10" fillId="0" borderId="0" xfId="0" applyFont="1" applyFill="1" applyBorder="1" applyAlignment="1"/>
    <xf numFmtId="0" fontId="2" fillId="0" borderId="10" xfId="0" applyFont="1" applyFill="1" applyBorder="1"/>
    <xf numFmtId="0" fontId="1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12" fillId="0" borderId="0" xfId="0" applyFont="1" applyFill="1" applyBorder="1"/>
    <xf numFmtId="0" fontId="10" fillId="0" borderId="0" xfId="0" applyFont="1" applyFill="1" applyAlignment="1"/>
    <xf numFmtId="0" fontId="10" fillId="0" borderId="0" xfId="0" applyFont="1" applyFill="1" applyAlignment="1"/>
    <xf numFmtId="49" fontId="3" fillId="0" borderId="22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11" xfId="1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0" fillId="0" borderId="0" xfId="0" applyFill="1" applyAlignment="1">
      <alignment horizontal="right"/>
    </xf>
    <xf numFmtId="0" fontId="7" fillId="0" borderId="0" xfId="1" applyFont="1" applyFill="1" applyAlignment="1">
      <alignment horizontal="center" vertical="center" wrapText="1"/>
    </xf>
    <xf numFmtId="49" fontId="3" fillId="0" borderId="0" xfId="1" applyNumberFormat="1" applyFont="1" applyFill="1" applyBorder="1" applyAlignment="1" applyProtection="1">
      <alignment horizontal="left" wrapText="1"/>
      <protection locked="0"/>
    </xf>
    <xf numFmtId="0" fontId="3" fillId="0" borderId="19" xfId="1" applyFont="1" applyFill="1" applyBorder="1" applyAlignment="1" applyProtection="1">
      <alignment horizontal="center" vertical="center" wrapText="1"/>
      <protection locked="0"/>
    </xf>
    <xf numFmtId="0" fontId="3" fillId="0" borderId="11" xfId="1" applyFont="1" applyFill="1" applyBorder="1" applyAlignment="1" applyProtection="1">
      <alignment horizontal="center" vertical="center" wrapText="1"/>
      <protection locked="0"/>
    </xf>
    <xf numFmtId="0" fontId="3" fillId="0" borderId="14" xfId="1" applyFont="1" applyFill="1" applyBorder="1" applyAlignment="1" applyProtection="1">
      <alignment horizontal="center" vertical="center" wrapText="1"/>
      <protection locked="0"/>
    </xf>
    <xf numFmtId="0" fontId="6" fillId="0" borderId="10" xfId="1" applyFont="1" applyFill="1" applyBorder="1" applyAlignment="1">
      <alignment wrapText="1"/>
    </xf>
    <xf numFmtId="49" fontId="3" fillId="0" borderId="0" xfId="1" applyNumberFormat="1" applyFont="1" applyFill="1" applyBorder="1" applyAlignment="1" applyProtection="1">
      <alignment horizontal="left" vertical="center" wrapText="1"/>
      <protection locked="0"/>
    </xf>
    <xf numFmtId="4" fontId="7" fillId="0" borderId="18" xfId="1" applyNumberFormat="1" applyFont="1" applyFill="1" applyBorder="1" applyAlignment="1">
      <alignment horizontal="center" vertical="center"/>
    </xf>
    <xf numFmtId="4" fontId="7" fillId="0" borderId="19" xfId="1" applyNumberFormat="1" applyFont="1" applyFill="1" applyBorder="1" applyAlignment="1">
      <alignment horizontal="center" vertical="center"/>
    </xf>
    <xf numFmtId="165" fontId="7" fillId="0" borderId="12" xfId="1" applyNumberFormat="1" applyFont="1" applyFill="1" applyBorder="1" applyAlignment="1">
      <alignment horizontal="center" vertical="center" wrapText="1"/>
    </xf>
    <xf numFmtId="165" fontId="7" fillId="0" borderId="11" xfId="1" applyNumberFormat="1" applyFont="1" applyFill="1" applyBorder="1" applyAlignment="1">
      <alignment horizontal="center" vertical="center" wrapText="1"/>
    </xf>
    <xf numFmtId="4" fontId="7" fillId="0" borderId="12" xfId="1" applyNumberFormat="1" applyFont="1" applyFill="1" applyBorder="1" applyAlignment="1">
      <alignment horizontal="center" vertical="center" wrapText="1"/>
    </xf>
    <xf numFmtId="4" fontId="7" fillId="0" borderId="11" xfId="1" applyNumberFormat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2" fillId="0" borderId="0" xfId="0" applyFont="1" applyFill="1" applyAlignment="1">
      <alignment horizontal="center" wrapText="1"/>
    </xf>
    <xf numFmtId="0" fontId="10" fillId="0" borderId="1" xfId="0" applyFont="1" applyFill="1" applyBorder="1" applyAlignment="1"/>
    <xf numFmtId="0" fontId="12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Fill="1" applyAlignment="1"/>
    <xf numFmtId="0" fontId="10" fillId="0" borderId="2" xfId="0" applyFont="1" applyFill="1" applyBorder="1" applyAlignment="1">
      <alignment wrapText="1"/>
    </xf>
  </cellXfs>
  <cellStyles count="2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Normal_Sheet1" xfId="14"/>
    <cellStyle name="Обычный" xfId="0" builtinId="0"/>
    <cellStyle name="Обычный 10" xfId="15"/>
    <cellStyle name="Обычный 2" xfId="1"/>
    <cellStyle name="Обычный 3" xfId="16"/>
    <cellStyle name="Примечание 2" xfId="17"/>
    <cellStyle name="Финансовый 2" xfId="18"/>
    <cellStyle name="Финансовый 2 2" xfId="19"/>
    <cellStyle name="Финансовый 3" xfId="20"/>
    <cellStyle name="Финансовый 3 2" xfId="21"/>
    <cellStyle name="Финансовый 6" xfId="22"/>
    <cellStyle name="Финансовый 6 2" xfId="23"/>
    <cellStyle name="Финансовый 7" xfId="24"/>
    <cellStyle name="Финансовый 7 2" xfId="2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C000"/>
    <pageSetUpPr fitToPage="1"/>
  </sheetPr>
  <dimension ref="A1:K200"/>
  <sheetViews>
    <sheetView tabSelected="1" topLeftCell="A3" zoomScaleNormal="100" zoomScaleSheetLayoutView="100" workbookViewId="0">
      <selection activeCell="C16" sqref="C16"/>
    </sheetView>
  </sheetViews>
  <sheetFormatPr defaultRowHeight="15" x14ac:dyDescent="0.25"/>
  <cols>
    <col min="1" max="1" width="8.7109375" style="3" customWidth="1"/>
    <col min="2" max="2" width="21.140625" style="3" customWidth="1"/>
    <col min="3" max="3" width="13.42578125" style="3" customWidth="1"/>
    <col min="4" max="4" width="18.28515625" style="9" customWidth="1"/>
    <col min="5" max="5" width="32.42578125" style="3" customWidth="1"/>
    <col min="6" max="6" width="16" style="3" customWidth="1"/>
    <col min="7" max="251" width="9.140625" style="3"/>
    <col min="252" max="252" width="8.7109375" style="3" customWidth="1"/>
    <col min="253" max="253" width="18.28515625" style="3" customWidth="1"/>
    <col min="254" max="254" width="32.42578125" style="3" customWidth="1"/>
    <col min="255" max="255" width="16" style="3" customWidth="1"/>
    <col min="256" max="256" width="16.7109375" style="3" customWidth="1"/>
    <col min="257" max="257" width="10.140625" style="3" customWidth="1"/>
    <col min="258" max="507" width="9.140625" style="3"/>
    <col min="508" max="508" width="8.7109375" style="3" customWidth="1"/>
    <col min="509" max="509" width="18.28515625" style="3" customWidth="1"/>
    <col min="510" max="510" width="32.42578125" style="3" customWidth="1"/>
    <col min="511" max="511" width="16" style="3" customWidth="1"/>
    <col min="512" max="512" width="16.7109375" style="3" customWidth="1"/>
    <col min="513" max="513" width="10.140625" style="3" customWidth="1"/>
    <col min="514" max="763" width="9.140625" style="3"/>
    <col min="764" max="764" width="8.7109375" style="3" customWidth="1"/>
    <col min="765" max="765" width="18.28515625" style="3" customWidth="1"/>
    <col min="766" max="766" width="32.42578125" style="3" customWidth="1"/>
    <col min="767" max="767" width="16" style="3" customWidth="1"/>
    <col min="768" max="768" width="16.7109375" style="3" customWidth="1"/>
    <col min="769" max="769" width="10.140625" style="3" customWidth="1"/>
    <col min="770" max="1019" width="9.140625" style="3"/>
    <col min="1020" max="1020" width="8.7109375" style="3" customWidth="1"/>
    <col min="1021" max="1021" width="18.28515625" style="3" customWidth="1"/>
    <col min="1022" max="1022" width="32.42578125" style="3" customWidth="1"/>
    <col min="1023" max="1023" width="16" style="3" customWidth="1"/>
    <col min="1024" max="1024" width="16.7109375" style="3" customWidth="1"/>
    <col min="1025" max="1025" width="10.140625" style="3" customWidth="1"/>
    <col min="1026" max="1275" width="9.140625" style="3"/>
    <col min="1276" max="1276" width="8.7109375" style="3" customWidth="1"/>
    <col min="1277" max="1277" width="18.28515625" style="3" customWidth="1"/>
    <col min="1278" max="1278" width="32.42578125" style="3" customWidth="1"/>
    <col min="1279" max="1279" width="16" style="3" customWidth="1"/>
    <col min="1280" max="1280" width="16.7109375" style="3" customWidth="1"/>
    <col min="1281" max="1281" width="10.140625" style="3" customWidth="1"/>
    <col min="1282" max="1531" width="9.140625" style="3"/>
    <col min="1532" max="1532" width="8.7109375" style="3" customWidth="1"/>
    <col min="1533" max="1533" width="18.28515625" style="3" customWidth="1"/>
    <col min="1534" max="1534" width="32.42578125" style="3" customWidth="1"/>
    <col min="1535" max="1535" width="16" style="3" customWidth="1"/>
    <col min="1536" max="1536" width="16.7109375" style="3" customWidth="1"/>
    <col min="1537" max="1537" width="10.140625" style="3" customWidth="1"/>
    <col min="1538" max="1787" width="9.140625" style="3"/>
    <col min="1788" max="1788" width="8.7109375" style="3" customWidth="1"/>
    <col min="1789" max="1789" width="18.28515625" style="3" customWidth="1"/>
    <col min="1790" max="1790" width="32.42578125" style="3" customWidth="1"/>
    <col min="1791" max="1791" width="16" style="3" customWidth="1"/>
    <col min="1792" max="1792" width="16.7109375" style="3" customWidth="1"/>
    <col min="1793" max="1793" width="10.140625" style="3" customWidth="1"/>
    <col min="1794" max="2043" width="9.140625" style="3"/>
    <col min="2044" max="2044" width="8.7109375" style="3" customWidth="1"/>
    <col min="2045" max="2045" width="18.28515625" style="3" customWidth="1"/>
    <col min="2046" max="2046" width="32.42578125" style="3" customWidth="1"/>
    <col min="2047" max="2047" width="16" style="3" customWidth="1"/>
    <col min="2048" max="2048" width="16.7109375" style="3" customWidth="1"/>
    <col min="2049" max="2049" width="10.140625" style="3" customWidth="1"/>
    <col min="2050" max="2299" width="9.140625" style="3"/>
    <col min="2300" max="2300" width="8.7109375" style="3" customWidth="1"/>
    <col min="2301" max="2301" width="18.28515625" style="3" customWidth="1"/>
    <col min="2302" max="2302" width="32.42578125" style="3" customWidth="1"/>
    <col min="2303" max="2303" width="16" style="3" customWidth="1"/>
    <col min="2304" max="2304" width="16.7109375" style="3" customWidth="1"/>
    <col min="2305" max="2305" width="10.140625" style="3" customWidth="1"/>
    <col min="2306" max="2555" width="9.140625" style="3"/>
    <col min="2556" max="2556" width="8.7109375" style="3" customWidth="1"/>
    <col min="2557" max="2557" width="18.28515625" style="3" customWidth="1"/>
    <col min="2558" max="2558" width="32.42578125" style="3" customWidth="1"/>
    <col min="2559" max="2559" width="16" style="3" customWidth="1"/>
    <col min="2560" max="2560" width="16.7109375" style="3" customWidth="1"/>
    <col min="2561" max="2561" width="10.140625" style="3" customWidth="1"/>
    <col min="2562" max="2811" width="9.140625" style="3"/>
    <col min="2812" max="2812" width="8.7109375" style="3" customWidth="1"/>
    <col min="2813" max="2813" width="18.28515625" style="3" customWidth="1"/>
    <col min="2814" max="2814" width="32.42578125" style="3" customWidth="1"/>
    <col min="2815" max="2815" width="16" style="3" customWidth="1"/>
    <col min="2816" max="2816" width="16.7109375" style="3" customWidth="1"/>
    <col min="2817" max="2817" width="10.140625" style="3" customWidth="1"/>
    <col min="2818" max="3067" width="9.140625" style="3"/>
    <col min="3068" max="3068" width="8.7109375" style="3" customWidth="1"/>
    <col min="3069" max="3069" width="18.28515625" style="3" customWidth="1"/>
    <col min="3070" max="3070" width="32.42578125" style="3" customWidth="1"/>
    <col min="3071" max="3071" width="16" style="3" customWidth="1"/>
    <col min="3072" max="3072" width="16.7109375" style="3" customWidth="1"/>
    <col min="3073" max="3073" width="10.140625" style="3" customWidth="1"/>
    <col min="3074" max="3323" width="9.140625" style="3"/>
    <col min="3324" max="3324" width="8.7109375" style="3" customWidth="1"/>
    <col min="3325" max="3325" width="18.28515625" style="3" customWidth="1"/>
    <col min="3326" max="3326" width="32.42578125" style="3" customWidth="1"/>
    <col min="3327" max="3327" width="16" style="3" customWidth="1"/>
    <col min="3328" max="3328" width="16.7109375" style="3" customWidth="1"/>
    <col min="3329" max="3329" width="10.140625" style="3" customWidth="1"/>
    <col min="3330" max="3579" width="9.140625" style="3"/>
    <col min="3580" max="3580" width="8.7109375" style="3" customWidth="1"/>
    <col min="3581" max="3581" width="18.28515625" style="3" customWidth="1"/>
    <col min="3582" max="3582" width="32.42578125" style="3" customWidth="1"/>
    <col min="3583" max="3583" width="16" style="3" customWidth="1"/>
    <col min="3584" max="3584" width="16.7109375" style="3" customWidth="1"/>
    <col min="3585" max="3585" width="10.140625" style="3" customWidth="1"/>
    <col min="3586" max="3835" width="9.140625" style="3"/>
    <col min="3836" max="3836" width="8.7109375" style="3" customWidth="1"/>
    <col min="3837" max="3837" width="18.28515625" style="3" customWidth="1"/>
    <col min="3838" max="3838" width="32.42578125" style="3" customWidth="1"/>
    <col min="3839" max="3839" width="16" style="3" customWidth="1"/>
    <col min="3840" max="3840" width="16.7109375" style="3" customWidth="1"/>
    <col min="3841" max="3841" width="10.140625" style="3" customWidth="1"/>
    <col min="3842" max="4091" width="9.140625" style="3"/>
    <col min="4092" max="4092" width="8.7109375" style="3" customWidth="1"/>
    <col min="4093" max="4093" width="18.28515625" style="3" customWidth="1"/>
    <col min="4094" max="4094" width="32.42578125" style="3" customWidth="1"/>
    <col min="4095" max="4095" width="16" style="3" customWidth="1"/>
    <col min="4096" max="4096" width="16.7109375" style="3" customWidth="1"/>
    <col min="4097" max="4097" width="10.140625" style="3" customWidth="1"/>
    <col min="4098" max="4347" width="9.140625" style="3"/>
    <col min="4348" max="4348" width="8.7109375" style="3" customWidth="1"/>
    <col min="4349" max="4349" width="18.28515625" style="3" customWidth="1"/>
    <col min="4350" max="4350" width="32.42578125" style="3" customWidth="1"/>
    <col min="4351" max="4351" width="16" style="3" customWidth="1"/>
    <col min="4352" max="4352" width="16.7109375" style="3" customWidth="1"/>
    <col min="4353" max="4353" width="10.140625" style="3" customWidth="1"/>
    <col min="4354" max="4603" width="9.140625" style="3"/>
    <col min="4604" max="4604" width="8.7109375" style="3" customWidth="1"/>
    <col min="4605" max="4605" width="18.28515625" style="3" customWidth="1"/>
    <col min="4606" max="4606" width="32.42578125" style="3" customWidth="1"/>
    <col min="4607" max="4607" width="16" style="3" customWidth="1"/>
    <col min="4608" max="4608" width="16.7109375" style="3" customWidth="1"/>
    <col min="4609" max="4609" width="10.140625" style="3" customWidth="1"/>
    <col min="4610" max="4859" width="9.140625" style="3"/>
    <col min="4860" max="4860" width="8.7109375" style="3" customWidth="1"/>
    <col min="4861" max="4861" width="18.28515625" style="3" customWidth="1"/>
    <col min="4862" max="4862" width="32.42578125" style="3" customWidth="1"/>
    <col min="4863" max="4863" width="16" style="3" customWidth="1"/>
    <col min="4864" max="4864" width="16.7109375" style="3" customWidth="1"/>
    <col min="4865" max="4865" width="10.140625" style="3" customWidth="1"/>
    <col min="4866" max="5115" width="9.140625" style="3"/>
    <col min="5116" max="5116" width="8.7109375" style="3" customWidth="1"/>
    <col min="5117" max="5117" width="18.28515625" style="3" customWidth="1"/>
    <col min="5118" max="5118" width="32.42578125" style="3" customWidth="1"/>
    <col min="5119" max="5119" width="16" style="3" customWidth="1"/>
    <col min="5120" max="5120" width="16.7109375" style="3" customWidth="1"/>
    <col min="5121" max="5121" width="10.140625" style="3" customWidth="1"/>
    <col min="5122" max="5371" width="9.140625" style="3"/>
    <col min="5372" max="5372" width="8.7109375" style="3" customWidth="1"/>
    <col min="5373" max="5373" width="18.28515625" style="3" customWidth="1"/>
    <col min="5374" max="5374" width="32.42578125" style="3" customWidth="1"/>
    <col min="5375" max="5375" width="16" style="3" customWidth="1"/>
    <col min="5376" max="5376" width="16.7109375" style="3" customWidth="1"/>
    <col min="5377" max="5377" width="10.140625" style="3" customWidth="1"/>
    <col min="5378" max="5627" width="9.140625" style="3"/>
    <col min="5628" max="5628" width="8.7109375" style="3" customWidth="1"/>
    <col min="5629" max="5629" width="18.28515625" style="3" customWidth="1"/>
    <col min="5630" max="5630" width="32.42578125" style="3" customWidth="1"/>
    <col min="5631" max="5631" width="16" style="3" customWidth="1"/>
    <col min="5632" max="5632" width="16.7109375" style="3" customWidth="1"/>
    <col min="5633" max="5633" width="10.140625" style="3" customWidth="1"/>
    <col min="5634" max="5883" width="9.140625" style="3"/>
    <col min="5884" max="5884" width="8.7109375" style="3" customWidth="1"/>
    <col min="5885" max="5885" width="18.28515625" style="3" customWidth="1"/>
    <col min="5886" max="5886" width="32.42578125" style="3" customWidth="1"/>
    <col min="5887" max="5887" width="16" style="3" customWidth="1"/>
    <col min="5888" max="5888" width="16.7109375" style="3" customWidth="1"/>
    <col min="5889" max="5889" width="10.140625" style="3" customWidth="1"/>
    <col min="5890" max="6139" width="9.140625" style="3"/>
    <col min="6140" max="6140" width="8.7109375" style="3" customWidth="1"/>
    <col min="6141" max="6141" width="18.28515625" style="3" customWidth="1"/>
    <col min="6142" max="6142" width="32.42578125" style="3" customWidth="1"/>
    <col min="6143" max="6143" width="16" style="3" customWidth="1"/>
    <col min="6144" max="6144" width="16.7109375" style="3" customWidth="1"/>
    <col min="6145" max="6145" width="10.140625" style="3" customWidth="1"/>
    <col min="6146" max="6395" width="9.140625" style="3"/>
    <col min="6396" max="6396" width="8.7109375" style="3" customWidth="1"/>
    <col min="6397" max="6397" width="18.28515625" style="3" customWidth="1"/>
    <col min="6398" max="6398" width="32.42578125" style="3" customWidth="1"/>
    <col min="6399" max="6399" width="16" style="3" customWidth="1"/>
    <col min="6400" max="6400" width="16.7109375" style="3" customWidth="1"/>
    <col min="6401" max="6401" width="10.140625" style="3" customWidth="1"/>
    <col min="6402" max="6651" width="9.140625" style="3"/>
    <col min="6652" max="6652" width="8.7109375" style="3" customWidth="1"/>
    <col min="6653" max="6653" width="18.28515625" style="3" customWidth="1"/>
    <col min="6654" max="6654" width="32.42578125" style="3" customWidth="1"/>
    <col min="6655" max="6655" width="16" style="3" customWidth="1"/>
    <col min="6656" max="6656" width="16.7109375" style="3" customWidth="1"/>
    <col min="6657" max="6657" width="10.140625" style="3" customWidth="1"/>
    <col min="6658" max="6907" width="9.140625" style="3"/>
    <col min="6908" max="6908" width="8.7109375" style="3" customWidth="1"/>
    <col min="6909" max="6909" width="18.28515625" style="3" customWidth="1"/>
    <col min="6910" max="6910" width="32.42578125" style="3" customWidth="1"/>
    <col min="6911" max="6911" width="16" style="3" customWidth="1"/>
    <col min="6912" max="6912" width="16.7109375" style="3" customWidth="1"/>
    <col min="6913" max="6913" width="10.140625" style="3" customWidth="1"/>
    <col min="6914" max="7163" width="9.140625" style="3"/>
    <col min="7164" max="7164" width="8.7109375" style="3" customWidth="1"/>
    <col min="7165" max="7165" width="18.28515625" style="3" customWidth="1"/>
    <col min="7166" max="7166" width="32.42578125" style="3" customWidth="1"/>
    <col min="7167" max="7167" width="16" style="3" customWidth="1"/>
    <col min="7168" max="7168" width="16.7109375" style="3" customWidth="1"/>
    <col min="7169" max="7169" width="10.140625" style="3" customWidth="1"/>
    <col min="7170" max="7419" width="9.140625" style="3"/>
    <col min="7420" max="7420" width="8.7109375" style="3" customWidth="1"/>
    <col min="7421" max="7421" width="18.28515625" style="3" customWidth="1"/>
    <col min="7422" max="7422" width="32.42578125" style="3" customWidth="1"/>
    <col min="7423" max="7423" width="16" style="3" customWidth="1"/>
    <col min="7424" max="7424" width="16.7109375" style="3" customWidth="1"/>
    <col min="7425" max="7425" width="10.140625" style="3" customWidth="1"/>
    <col min="7426" max="7675" width="9.140625" style="3"/>
    <col min="7676" max="7676" width="8.7109375" style="3" customWidth="1"/>
    <col min="7677" max="7677" width="18.28515625" style="3" customWidth="1"/>
    <col min="7678" max="7678" width="32.42578125" style="3" customWidth="1"/>
    <col min="7679" max="7679" width="16" style="3" customWidth="1"/>
    <col min="7680" max="7680" width="16.7109375" style="3" customWidth="1"/>
    <col min="7681" max="7681" width="10.140625" style="3" customWidth="1"/>
    <col min="7682" max="7931" width="9.140625" style="3"/>
    <col min="7932" max="7932" width="8.7109375" style="3" customWidth="1"/>
    <col min="7933" max="7933" width="18.28515625" style="3" customWidth="1"/>
    <col min="7934" max="7934" width="32.42578125" style="3" customWidth="1"/>
    <col min="7935" max="7935" width="16" style="3" customWidth="1"/>
    <col min="7936" max="7936" width="16.7109375" style="3" customWidth="1"/>
    <col min="7937" max="7937" width="10.140625" style="3" customWidth="1"/>
    <col min="7938" max="8187" width="9.140625" style="3"/>
    <col min="8188" max="8188" width="8.7109375" style="3" customWidth="1"/>
    <col min="8189" max="8189" width="18.28515625" style="3" customWidth="1"/>
    <col min="8190" max="8190" width="32.42578125" style="3" customWidth="1"/>
    <col min="8191" max="8191" width="16" style="3" customWidth="1"/>
    <col min="8192" max="8192" width="16.7109375" style="3" customWidth="1"/>
    <col min="8193" max="8193" width="10.140625" style="3" customWidth="1"/>
    <col min="8194" max="8443" width="9.140625" style="3"/>
    <col min="8444" max="8444" width="8.7109375" style="3" customWidth="1"/>
    <col min="8445" max="8445" width="18.28515625" style="3" customWidth="1"/>
    <col min="8446" max="8446" width="32.42578125" style="3" customWidth="1"/>
    <col min="8447" max="8447" width="16" style="3" customWidth="1"/>
    <col min="8448" max="8448" width="16.7109375" style="3" customWidth="1"/>
    <col min="8449" max="8449" width="10.140625" style="3" customWidth="1"/>
    <col min="8450" max="8699" width="9.140625" style="3"/>
    <col min="8700" max="8700" width="8.7109375" style="3" customWidth="1"/>
    <col min="8701" max="8701" width="18.28515625" style="3" customWidth="1"/>
    <col min="8702" max="8702" width="32.42578125" style="3" customWidth="1"/>
    <col min="8703" max="8703" width="16" style="3" customWidth="1"/>
    <col min="8704" max="8704" width="16.7109375" style="3" customWidth="1"/>
    <col min="8705" max="8705" width="10.140625" style="3" customWidth="1"/>
    <col min="8706" max="8955" width="9.140625" style="3"/>
    <col min="8956" max="8956" width="8.7109375" style="3" customWidth="1"/>
    <col min="8957" max="8957" width="18.28515625" style="3" customWidth="1"/>
    <col min="8958" max="8958" width="32.42578125" style="3" customWidth="1"/>
    <col min="8959" max="8959" width="16" style="3" customWidth="1"/>
    <col min="8960" max="8960" width="16.7109375" style="3" customWidth="1"/>
    <col min="8961" max="8961" width="10.140625" style="3" customWidth="1"/>
    <col min="8962" max="9211" width="9.140625" style="3"/>
    <col min="9212" max="9212" width="8.7109375" style="3" customWidth="1"/>
    <col min="9213" max="9213" width="18.28515625" style="3" customWidth="1"/>
    <col min="9214" max="9214" width="32.42578125" style="3" customWidth="1"/>
    <col min="9215" max="9215" width="16" style="3" customWidth="1"/>
    <col min="9216" max="9216" width="16.7109375" style="3" customWidth="1"/>
    <col min="9217" max="9217" width="10.140625" style="3" customWidth="1"/>
    <col min="9218" max="9467" width="9.140625" style="3"/>
    <col min="9468" max="9468" width="8.7109375" style="3" customWidth="1"/>
    <col min="9469" max="9469" width="18.28515625" style="3" customWidth="1"/>
    <col min="9470" max="9470" width="32.42578125" style="3" customWidth="1"/>
    <col min="9471" max="9471" width="16" style="3" customWidth="1"/>
    <col min="9472" max="9472" width="16.7109375" style="3" customWidth="1"/>
    <col min="9473" max="9473" width="10.140625" style="3" customWidth="1"/>
    <col min="9474" max="9723" width="9.140625" style="3"/>
    <col min="9724" max="9724" width="8.7109375" style="3" customWidth="1"/>
    <col min="9725" max="9725" width="18.28515625" style="3" customWidth="1"/>
    <col min="9726" max="9726" width="32.42578125" style="3" customWidth="1"/>
    <col min="9727" max="9727" width="16" style="3" customWidth="1"/>
    <col min="9728" max="9728" width="16.7109375" style="3" customWidth="1"/>
    <col min="9729" max="9729" width="10.140625" style="3" customWidth="1"/>
    <col min="9730" max="9979" width="9.140625" style="3"/>
    <col min="9980" max="9980" width="8.7109375" style="3" customWidth="1"/>
    <col min="9981" max="9981" width="18.28515625" style="3" customWidth="1"/>
    <col min="9982" max="9982" width="32.42578125" style="3" customWidth="1"/>
    <col min="9983" max="9983" width="16" style="3" customWidth="1"/>
    <col min="9984" max="9984" width="16.7109375" style="3" customWidth="1"/>
    <col min="9985" max="9985" width="10.140625" style="3" customWidth="1"/>
    <col min="9986" max="10235" width="9.140625" style="3"/>
    <col min="10236" max="10236" width="8.7109375" style="3" customWidth="1"/>
    <col min="10237" max="10237" width="18.28515625" style="3" customWidth="1"/>
    <col min="10238" max="10238" width="32.42578125" style="3" customWidth="1"/>
    <col min="10239" max="10239" width="16" style="3" customWidth="1"/>
    <col min="10240" max="10240" width="16.7109375" style="3" customWidth="1"/>
    <col min="10241" max="10241" width="10.140625" style="3" customWidth="1"/>
    <col min="10242" max="10491" width="9.140625" style="3"/>
    <col min="10492" max="10492" width="8.7109375" style="3" customWidth="1"/>
    <col min="10493" max="10493" width="18.28515625" style="3" customWidth="1"/>
    <col min="10494" max="10494" width="32.42578125" style="3" customWidth="1"/>
    <col min="10495" max="10495" width="16" style="3" customWidth="1"/>
    <col min="10496" max="10496" width="16.7109375" style="3" customWidth="1"/>
    <col min="10497" max="10497" width="10.140625" style="3" customWidth="1"/>
    <col min="10498" max="10747" width="9.140625" style="3"/>
    <col min="10748" max="10748" width="8.7109375" style="3" customWidth="1"/>
    <col min="10749" max="10749" width="18.28515625" style="3" customWidth="1"/>
    <col min="10750" max="10750" width="32.42578125" style="3" customWidth="1"/>
    <col min="10751" max="10751" width="16" style="3" customWidth="1"/>
    <col min="10752" max="10752" width="16.7109375" style="3" customWidth="1"/>
    <col min="10753" max="10753" width="10.140625" style="3" customWidth="1"/>
    <col min="10754" max="11003" width="9.140625" style="3"/>
    <col min="11004" max="11004" width="8.7109375" style="3" customWidth="1"/>
    <col min="11005" max="11005" width="18.28515625" style="3" customWidth="1"/>
    <col min="11006" max="11006" width="32.42578125" style="3" customWidth="1"/>
    <col min="11007" max="11007" width="16" style="3" customWidth="1"/>
    <col min="11008" max="11008" width="16.7109375" style="3" customWidth="1"/>
    <col min="11009" max="11009" width="10.140625" style="3" customWidth="1"/>
    <col min="11010" max="11259" width="9.140625" style="3"/>
    <col min="11260" max="11260" width="8.7109375" style="3" customWidth="1"/>
    <col min="11261" max="11261" width="18.28515625" style="3" customWidth="1"/>
    <col min="11262" max="11262" width="32.42578125" style="3" customWidth="1"/>
    <col min="11263" max="11263" width="16" style="3" customWidth="1"/>
    <col min="11264" max="11264" width="16.7109375" style="3" customWidth="1"/>
    <col min="11265" max="11265" width="10.140625" style="3" customWidth="1"/>
    <col min="11266" max="11515" width="9.140625" style="3"/>
    <col min="11516" max="11516" width="8.7109375" style="3" customWidth="1"/>
    <col min="11517" max="11517" width="18.28515625" style="3" customWidth="1"/>
    <col min="11518" max="11518" width="32.42578125" style="3" customWidth="1"/>
    <col min="11519" max="11519" width="16" style="3" customWidth="1"/>
    <col min="11520" max="11520" width="16.7109375" style="3" customWidth="1"/>
    <col min="11521" max="11521" width="10.140625" style="3" customWidth="1"/>
    <col min="11522" max="11771" width="9.140625" style="3"/>
    <col min="11772" max="11772" width="8.7109375" style="3" customWidth="1"/>
    <col min="11773" max="11773" width="18.28515625" style="3" customWidth="1"/>
    <col min="11774" max="11774" width="32.42578125" style="3" customWidth="1"/>
    <col min="11775" max="11775" width="16" style="3" customWidth="1"/>
    <col min="11776" max="11776" width="16.7109375" style="3" customWidth="1"/>
    <col min="11777" max="11777" width="10.140625" style="3" customWidth="1"/>
    <col min="11778" max="12027" width="9.140625" style="3"/>
    <col min="12028" max="12028" width="8.7109375" style="3" customWidth="1"/>
    <col min="12029" max="12029" width="18.28515625" style="3" customWidth="1"/>
    <col min="12030" max="12030" width="32.42578125" style="3" customWidth="1"/>
    <col min="12031" max="12031" width="16" style="3" customWidth="1"/>
    <col min="12032" max="12032" width="16.7109375" style="3" customWidth="1"/>
    <col min="12033" max="12033" width="10.140625" style="3" customWidth="1"/>
    <col min="12034" max="12283" width="9.140625" style="3"/>
    <col min="12284" max="12284" width="8.7109375" style="3" customWidth="1"/>
    <col min="12285" max="12285" width="18.28515625" style="3" customWidth="1"/>
    <col min="12286" max="12286" width="32.42578125" style="3" customWidth="1"/>
    <col min="12287" max="12287" width="16" style="3" customWidth="1"/>
    <col min="12288" max="12288" width="16.7109375" style="3" customWidth="1"/>
    <col min="12289" max="12289" width="10.140625" style="3" customWidth="1"/>
    <col min="12290" max="12539" width="9.140625" style="3"/>
    <col min="12540" max="12540" width="8.7109375" style="3" customWidth="1"/>
    <col min="12541" max="12541" width="18.28515625" style="3" customWidth="1"/>
    <col min="12542" max="12542" width="32.42578125" style="3" customWidth="1"/>
    <col min="12543" max="12543" width="16" style="3" customWidth="1"/>
    <col min="12544" max="12544" width="16.7109375" style="3" customWidth="1"/>
    <col min="12545" max="12545" width="10.140625" style="3" customWidth="1"/>
    <col min="12546" max="12795" width="9.140625" style="3"/>
    <col min="12796" max="12796" width="8.7109375" style="3" customWidth="1"/>
    <col min="12797" max="12797" width="18.28515625" style="3" customWidth="1"/>
    <col min="12798" max="12798" width="32.42578125" style="3" customWidth="1"/>
    <col min="12799" max="12799" width="16" style="3" customWidth="1"/>
    <col min="12800" max="12800" width="16.7109375" style="3" customWidth="1"/>
    <col min="12801" max="12801" width="10.140625" style="3" customWidth="1"/>
    <col min="12802" max="13051" width="9.140625" style="3"/>
    <col min="13052" max="13052" width="8.7109375" style="3" customWidth="1"/>
    <col min="13053" max="13053" width="18.28515625" style="3" customWidth="1"/>
    <col min="13054" max="13054" width="32.42578125" style="3" customWidth="1"/>
    <col min="13055" max="13055" width="16" style="3" customWidth="1"/>
    <col min="13056" max="13056" width="16.7109375" style="3" customWidth="1"/>
    <col min="13057" max="13057" width="10.140625" style="3" customWidth="1"/>
    <col min="13058" max="13307" width="9.140625" style="3"/>
    <col min="13308" max="13308" width="8.7109375" style="3" customWidth="1"/>
    <col min="13309" max="13309" width="18.28515625" style="3" customWidth="1"/>
    <col min="13310" max="13310" width="32.42578125" style="3" customWidth="1"/>
    <col min="13311" max="13311" width="16" style="3" customWidth="1"/>
    <col min="13312" max="13312" width="16.7109375" style="3" customWidth="1"/>
    <col min="13313" max="13313" width="10.140625" style="3" customWidth="1"/>
    <col min="13314" max="13563" width="9.140625" style="3"/>
    <col min="13564" max="13564" width="8.7109375" style="3" customWidth="1"/>
    <col min="13565" max="13565" width="18.28515625" style="3" customWidth="1"/>
    <col min="13566" max="13566" width="32.42578125" style="3" customWidth="1"/>
    <col min="13567" max="13567" width="16" style="3" customWidth="1"/>
    <col min="13568" max="13568" width="16.7109375" style="3" customWidth="1"/>
    <col min="13569" max="13569" width="10.140625" style="3" customWidth="1"/>
    <col min="13570" max="13819" width="9.140625" style="3"/>
    <col min="13820" max="13820" width="8.7109375" style="3" customWidth="1"/>
    <col min="13821" max="13821" width="18.28515625" style="3" customWidth="1"/>
    <col min="13822" max="13822" width="32.42578125" style="3" customWidth="1"/>
    <col min="13823" max="13823" width="16" style="3" customWidth="1"/>
    <col min="13824" max="13824" width="16.7109375" style="3" customWidth="1"/>
    <col min="13825" max="13825" width="10.140625" style="3" customWidth="1"/>
    <col min="13826" max="14075" width="9.140625" style="3"/>
    <col min="14076" max="14076" width="8.7109375" style="3" customWidth="1"/>
    <col min="14077" max="14077" width="18.28515625" style="3" customWidth="1"/>
    <col min="14078" max="14078" width="32.42578125" style="3" customWidth="1"/>
    <col min="14079" max="14079" width="16" style="3" customWidth="1"/>
    <col min="14080" max="14080" width="16.7109375" style="3" customWidth="1"/>
    <col min="14081" max="14081" width="10.140625" style="3" customWidth="1"/>
    <col min="14082" max="14331" width="9.140625" style="3"/>
    <col min="14332" max="14332" width="8.7109375" style="3" customWidth="1"/>
    <col min="14333" max="14333" width="18.28515625" style="3" customWidth="1"/>
    <col min="14334" max="14334" width="32.42578125" style="3" customWidth="1"/>
    <col min="14335" max="14335" width="16" style="3" customWidth="1"/>
    <col min="14336" max="14336" width="16.7109375" style="3" customWidth="1"/>
    <col min="14337" max="14337" width="10.140625" style="3" customWidth="1"/>
    <col min="14338" max="14587" width="9.140625" style="3"/>
    <col min="14588" max="14588" width="8.7109375" style="3" customWidth="1"/>
    <col min="14589" max="14589" width="18.28515625" style="3" customWidth="1"/>
    <col min="14590" max="14590" width="32.42578125" style="3" customWidth="1"/>
    <col min="14591" max="14591" width="16" style="3" customWidth="1"/>
    <col min="14592" max="14592" width="16.7109375" style="3" customWidth="1"/>
    <col min="14593" max="14593" width="10.140625" style="3" customWidth="1"/>
    <col min="14594" max="14843" width="9.140625" style="3"/>
    <col min="14844" max="14844" width="8.7109375" style="3" customWidth="1"/>
    <col min="14845" max="14845" width="18.28515625" style="3" customWidth="1"/>
    <col min="14846" max="14846" width="32.42578125" style="3" customWidth="1"/>
    <col min="14847" max="14847" width="16" style="3" customWidth="1"/>
    <col min="14848" max="14848" width="16.7109375" style="3" customWidth="1"/>
    <col min="14849" max="14849" width="10.140625" style="3" customWidth="1"/>
    <col min="14850" max="15099" width="9.140625" style="3"/>
    <col min="15100" max="15100" width="8.7109375" style="3" customWidth="1"/>
    <col min="15101" max="15101" width="18.28515625" style="3" customWidth="1"/>
    <col min="15102" max="15102" width="32.42578125" style="3" customWidth="1"/>
    <col min="15103" max="15103" width="16" style="3" customWidth="1"/>
    <col min="15104" max="15104" width="16.7109375" style="3" customWidth="1"/>
    <col min="15105" max="15105" width="10.140625" style="3" customWidth="1"/>
    <col min="15106" max="15355" width="9.140625" style="3"/>
    <col min="15356" max="15356" width="8.7109375" style="3" customWidth="1"/>
    <col min="15357" max="15357" width="18.28515625" style="3" customWidth="1"/>
    <col min="15358" max="15358" width="32.42578125" style="3" customWidth="1"/>
    <col min="15359" max="15359" width="16" style="3" customWidth="1"/>
    <col min="15360" max="15360" width="16.7109375" style="3" customWidth="1"/>
    <col min="15361" max="15361" width="10.140625" style="3" customWidth="1"/>
    <col min="15362" max="15611" width="9.140625" style="3"/>
    <col min="15612" max="15612" width="8.7109375" style="3" customWidth="1"/>
    <col min="15613" max="15613" width="18.28515625" style="3" customWidth="1"/>
    <col min="15614" max="15614" width="32.42578125" style="3" customWidth="1"/>
    <col min="15615" max="15615" width="16" style="3" customWidth="1"/>
    <col min="15616" max="15616" width="16.7109375" style="3" customWidth="1"/>
    <col min="15617" max="15617" width="10.140625" style="3" customWidth="1"/>
    <col min="15618" max="15867" width="9.140625" style="3"/>
    <col min="15868" max="15868" width="8.7109375" style="3" customWidth="1"/>
    <col min="15869" max="15869" width="18.28515625" style="3" customWidth="1"/>
    <col min="15870" max="15870" width="32.42578125" style="3" customWidth="1"/>
    <col min="15871" max="15871" width="16" style="3" customWidth="1"/>
    <col min="15872" max="15872" width="16.7109375" style="3" customWidth="1"/>
    <col min="15873" max="15873" width="10.140625" style="3" customWidth="1"/>
    <col min="15874" max="16123" width="9.140625" style="3"/>
    <col min="16124" max="16124" width="8.7109375" style="3" customWidth="1"/>
    <col min="16125" max="16125" width="18.28515625" style="3" customWidth="1"/>
    <col min="16126" max="16126" width="32.42578125" style="3" customWidth="1"/>
    <col min="16127" max="16127" width="16" style="3" customWidth="1"/>
    <col min="16128" max="16128" width="16.7109375" style="3" customWidth="1"/>
    <col min="16129" max="16129" width="10.140625" style="3" customWidth="1"/>
    <col min="16130" max="16384" width="9.140625" style="3"/>
  </cols>
  <sheetData>
    <row r="1" spans="1:11" hidden="1" x14ac:dyDescent="0.25"/>
    <row r="2" spans="1:11" hidden="1" x14ac:dyDescent="0.25"/>
    <row r="3" spans="1:11" x14ac:dyDescent="0.25">
      <c r="F3" s="1" t="s">
        <v>174</v>
      </c>
    </row>
    <row r="4" spans="1:11" x14ac:dyDescent="0.25">
      <c r="F4" s="1" t="s">
        <v>443</v>
      </c>
    </row>
    <row r="5" spans="1:11" x14ac:dyDescent="0.25">
      <c r="F5" s="1" t="s">
        <v>444</v>
      </c>
    </row>
    <row r="6" spans="1:11" x14ac:dyDescent="0.25">
      <c r="F6" s="1" t="s">
        <v>774</v>
      </c>
    </row>
    <row r="7" spans="1:11" ht="24.75" customHeight="1" x14ac:dyDescent="0.25">
      <c r="F7" s="1" t="s">
        <v>452</v>
      </c>
    </row>
    <row r="8" spans="1:11" x14ac:dyDescent="0.25">
      <c r="A8" s="2"/>
      <c r="B8" s="2"/>
      <c r="C8" s="2"/>
      <c r="D8" s="8"/>
      <c r="E8" s="2"/>
      <c r="F8" s="1" t="s">
        <v>443</v>
      </c>
    </row>
    <row r="9" spans="1:11" x14ac:dyDescent="0.25">
      <c r="A9" s="2"/>
      <c r="B9" s="2"/>
      <c r="C9" s="2"/>
      <c r="D9" s="8"/>
      <c r="E9" s="2"/>
      <c r="F9" s="1" t="s">
        <v>444</v>
      </c>
    </row>
    <row r="10" spans="1:11" x14ac:dyDescent="0.25">
      <c r="F10" s="1" t="s">
        <v>448</v>
      </c>
    </row>
    <row r="11" spans="1:11" ht="37.5" customHeight="1" x14ac:dyDescent="0.25">
      <c r="A11" s="111" t="s">
        <v>445</v>
      </c>
      <c r="B11" s="111"/>
      <c r="C11" s="111"/>
      <c r="D11" s="111"/>
      <c r="E11" s="111"/>
      <c r="F11" s="111"/>
    </row>
    <row r="12" spans="1:11" x14ac:dyDescent="0.25">
      <c r="F12" s="4" t="s">
        <v>175</v>
      </c>
    </row>
    <row r="13" spans="1:11" ht="25.5" customHeight="1" x14ac:dyDescent="0.25">
      <c r="A13" s="118" t="s">
        <v>176</v>
      </c>
      <c r="B13" s="120" t="s">
        <v>263</v>
      </c>
      <c r="C13" s="120" t="s">
        <v>271</v>
      </c>
      <c r="D13" s="120" t="s">
        <v>177</v>
      </c>
      <c r="E13" s="122" t="s">
        <v>178</v>
      </c>
      <c r="F13" s="124" t="s">
        <v>179</v>
      </c>
    </row>
    <row r="14" spans="1:11" ht="50.25" customHeight="1" x14ac:dyDescent="0.25">
      <c r="A14" s="119"/>
      <c r="B14" s="121"/>
      <c r="C14" s="121"/>
      <c r="D14" s="121"/>
      <c r="E14" s="123"/>
      <c r="F14" s="125"/>
    </row>
    <row r="15" spans="1:11" ht="33.75" customHeight="1" x14ac:dyDescent="0.25">
      <c r="A15" s="113" t="s">
        <v>270</v>
      </c>
      <c r="B15" s="114"/>
      <c r="C15" s="114"/>
      <c r="D15" s="114"/>
      <c r="E15" s="114"/>
      <c r="F15" s="115"/>
      <c r="H15" s="10"/>
      <c r="I15" s="10"/>
      <c r="J15" s="10"/>
      <c r="K15" s="10"/>
    </row>
    <row r="16" spans="1:11" ht="46.5" customHeight="1" x14ac:dyDescent="0.25">
      <c r="A16" s="14" t="s">
        <v>180</v>
      </c>
      <c r="B16" s="15"/>
      <c r="C16" s="15"/>
      <c r="D16" s="6" t="s">
        <v>181</v>
      </c>
      <c r="E16" s="16" t="s">
        <v>182</v>
      </c>
      <c r="F16" s="60">
        <v>1.95</v>
      </c>
      <c r="H16" s="10"/>
      <c r="I16" s="10"/>
      <c r="J16" s="10"/>
      <c r="K16" s="10"/>
    </row>
    <row r="17" spans="1:11" ht="47.25" customHeight="1" x14ac:dyDescent="0.25">
      <c r="A17" s="14" t="s">
        <v>183</v>
      </c>
      <c r="B17" s="15"/>
      <c r="C17" s="15"/>
      <c r="D17" s="6" t="s">
        <v>184</v>
      </c>
      <c r="E17" s="16" t="s">
        <v>185</v>
      </c>
      <c r="F17" s="60">
        <v>1.37</v>
      </c>
      <c r="H17" s="10"/>
      <c r="I17" s="10"/>
      <c r="J17" s="10"/>
      <c r="K17" s="10"/>
    </row>
    <row r="18" spans="1:11" ht="45" x14ac:dyDescent="0.25">
      <c r="A18" s="14" t="s">
        <v>186</v>
      </c>
      <c r="B18" s="15"/>
      <c r="C18" s="15"/>
      <c r="D18" s="6" t="s">
        <v>187</v>
      </c>
      <c r="E18" s="16" t="s">
        <v>188</v>
      </c>
      <c r="F18" s="60">
        <v>1.68</v>
      </c>
      <c r="H18" s="10"/>
      <c r="I18" s="10"/>
      <c r="J18" s="10"/>
      <c r="K18" s="10"/>
    </row>
    <row r="19" spans="1:11" ht="43.5" customHeight="1" x14ac:dyDescent="0.25">
      <c r="A19" s="14" t="s">
        <v>189</v>
      </c>
      <c r="B19" s="15"/>
      <c r="C19" s="15"/>
      <c r="D19" s="6" t="s">
        <v>190</v>
      </c>
      <c r="E19" s="16" t="s">
        <v>191</v>
      </c>
      <c r="F19" s="60">
        <v>1.18</v>
      </c>
      <c r="H19" s="10"/>
      <c r="I19" s="10"/>
      <c r="J19" s="10"/>
      <c r="K19" s="10"/>
    </row>
    <row r="20" spans="1:11" ht="45" x14ac:dyDescent="0.25">
      <c r="A20" s="14" t="s">
        <v>192</v>
      </c>
      <c r="B20" s="15"/>
      <c r="C20" s="15"/>
      <c r="D20" s="6" t="s">
        <v>650</v>
      </c>
      <c r="E20" s="16" t="s">
        <v>649</v>
      </c>
      <c r="F20" s="60">
        <v>1.68</v>
      </c>
      <c r="H20" s="10"/>
      <c r="I20" s="10"/>
      <c r="J20" s="10"/>
      <c r="K20" s="10"/>
    </row>
    <row r="21" spans="1:11" ht="45" x14ac:dyDescent="0.25">
      <c r="A21" s="14" t="s">
        <v>193</v>
      </c>
      <c r="B21" s="15"/>
      <c r="C21" s="15"/>
      <c r="D21" s="6" t="s">
        <v>656</v>
      </c>
      <c r="E21" s="16" t="s">
        <v>648</v>
      </c>
      <c r="F21" s="60">
        <v>1.95</v>
      </c>
      <c r="G21" s="77"/>
    </row>
    <row r="22" spans="1:11" ht="45" x14ac:dyDescent="0.25">
      <c r="A22" s="14" t="s">
        <v>194</v>
      </c>
      <c r="B22" s="15"/>
      <c r="C22" s="15"/>
      <c r="D22" s="6" t="s">
        <v>653</v>
      </c>
      <c r="E22" s="16" t="s">
        <v>651</v>
      </c>
      <c r="F22" s="60">
        <v>1.18</v>
      </c>
      <c r="H22" s="10"/>
      <c r="I22" s="10"/>
      <c r="J22" s="10"/>
      <c r="K22" s="10"/>
    </row>
    <row r="23" spans="1:11" ht="45" x14ac:dyDescent="0.25">
      <c r="A23" s="14" t="s">
        <v>197</v>
      </c>
      <c r="B23" s="15"/>
      <c r="C23" s="15"/>
      <c r="D23" s="6" t="s">
        <v>657</v>
      </c>
      <c r="E23" s="16" t="s">
        <v>652</v>
      </c>
      <c r="F23" s="60">
        <v>1.37</v>
      </c>
      <c r="H23" s="10"/>
      <c r="I23" s="10"/>
      <c r="J23" s="10"/>
      <c r="K23" s="10"/>
    </row>
    <row r="24" spans="1:11" ht="51" customHeight="1" x14ac:dyDescent="0.25">
      <c r="A24" s="14" t="s">
        <v>200</v>
      </c>
      <c r="B24" s="15"/>
      <c r="C24" s="15"/>
      <c r="D24" s="6" t="s">
        <v>195</v>
      </c>
      <c r="E24" s="16" t="s">
        <v>196</v>
      </c>
      <c r="F24" s="60">
        <v>1.4</v>
      </c>
      <c r="H24" s="10"/>
      <c r="I24" s="10"/>
      <c r="J24" s="10"/>
      <c r="K24" s="10"/>
    </row>
    <row r="25" spans="1:11" ht="45" x14ac:dyDescent="0.25">
      <c r="A25" s="14" t="s">
        <v>201</v>
      </c>
      <c r="B25" s="15"/>
      <c r="C25" s="15"/>
      <c r="D25" s="6" t="s">
        <v>198</v>
      </c>
      <c r="E25" s="16" t="s">
        <v>199</v>
      </c>
      <c r="F25" s="60">
        <v>1.08</v>
      </c>
      <c r="H25" s="10"/>
      <c r="I25" s="10"/>
      <c r="J25" s="10"/>
      <c r="K25" s="10"/>
    </row>
    <row r="26" spans="1:11" ht="45" x14ac:dyDescent="0.25">
      <c r="A26" s="14" t="s">
        <v>202</v>
      </c>
      <c r="B26" s="15"/>
      <c r="C26" s="15"/>
      <c r="D26" s="17" t="s">
        <v>209</v>
      </c>
      <c r="E26" s="18" t="s">
        <v>210</v>
      </c>
      <c r="F26" s="60">
        <v>0.32</v>
      </c>
      <c r="H26" s="10"/>
      <c r="I26" s="10"/>
      <c r="J26" s="10"/>
      <c r="K26" s="10"/>
    </row>
    <row r="27" spans="1:11" x14ac:dyDescent="0.25">
      <c r="A27" s="14" t="s">
        <v>203</v>
      </c>
      <c r="B27" s="15"/>
      <c r="C27" s="15" t="s">
        <v>273</v>
      </c>
      <c r="D27" s="17" t="s">
        <v>272</v>
      </c>
      <c r="E27" s="18" t="s">
        <v>212</v>
      </c>
      <c r="F27" s="60">
        <v>0.87</v>
      </c>
      <c r="H27" s="10"/>
      <c r="I27" s="10"/>
      <c r="J27" s="10"/>
      <c r="K27" s="10"/>
    </row>
    <row r="28" spans="1:11" ht="30" x14ac:dyDescent="0.25">
      <c r="A28" s="14" t="s">
        <v>204</v>
      </c>
      <c r="B28" s="15"/>
      <c r="C28" s="15" t="s">
        <v>455</v>
      </c>
      <c r="D28" s="17" t="s">
        <v>454</v>
      </c>
      <c r="E28" s="18" t="s">
        <v>658</v>
      </c>
      <c r="F28" s="60">
        <v>2</v>
      </c>
      <c r="H28" s="10"/>
      <c r="I28" s="10"/>
      <c r="J28" s="10"/>
      <c r="K28" s="10"/>
    </row>
    <row r="29" spans="1:11" x14ac:dyDescent="0.25">
      <c r="A29" s="14" t="s">
        <v>205</v>
      </c>
      <c r="B29" s="15"/>
      <c r="C29" s="15" t="s">
        <v>745</v>
      </c>
      <c r="D29" s="17" t="s">
        <v>214</v>
      </c>
      <c r="E29" s="18" t="s">
        <v>215</v>
      </c>
      <c r="F29" s="60">
        <v>0.96</v>
      </c>
      <c r="H29" s="10"/>
      <c r="I29" s="10"/>
      <c r="J29" s="10"/>
      <c r="K29" s="10"/>
    </row>
    <row r="30" spans="1:11" x14ac:dyDescent="0.25">
      <c r="A30" s="14" t="s">
        <v>206</v>
      </c>
      <c r="B30" s="15"/>
      <c r="C30" s="15" t="s">
        <v>745</v>
      </c>
      <c r="D30" s="17" t="s">
        <v>623</v>
      </c>
      <c r="E30" s="18" t="s">
        <v>624</v>
      </c>
      <c r="F30" s="60">
        <v>0.31</v>
      </c>
      <c r="H30" s="10"/>
      <c r="I30" s="10"/>
      <c r="J30" s="10"/>
      <c r="K30" s="10"/>
    </row>
    <row r="31" spans="1:11" x14ac:dyDescent="0.25">
      <c r="A31" s="14" t="s">
        <v>207</v>
      </c>
      <c r="B31" s="15"/>
      <c r="C31" s="15" t="s">
        <v>745</v>
      </c>
      <c r="D31" s="17" t="s">
        <v>217</v>
      </c>
      <c r="E31" s="70" t="s">
        <v>218</v>
      </c>
      <c r="F31" s="60">
        <v>0.5</v>
      </c>
      <c r="H31" s="10"/>
      <c r="I31" s="10"/>
      <c r="J31" s="10"/>
      <c r="K31" s="10"/>
    </row>
    <row r="32" spans="1:11" ht="45" x14ac:dyDescent="0.25">
      <c r="A32" s="14" t="s">
        <v>208</v>
      </c>
      <c r="B32" s="15"/>
      <c r="C32" s="15" t="s">
        <v>627</v>
      </c>
      <c r="D32" s="17" t="s">
        <v>625</v>
      </c>
      <c r="E32" s="70" t="s">
        <v>626</v>
      </c>
      <c r="F32" s="60">
        <v>0.93</v>
      </c>
      <c r="H32" s="10"/>
      <c r="I32" s="10"/>
      <c r="J32" s="10"/>
      <c r="K32" s="10"/>
    </row>
    <row r="33" spans="1:11" ht="30" x14ac:dyDescent="0.25">
      <c r="A33" s="14" t="s">
        <v>211</v>
      </c>
      <c r="B33" s="15"/>
      <c r="C33" s="15" t="s">
        <v>627</v>
      </c>
      <c r="D33" s="17" t="s">
        <v>733</v>
      </c>
      <c r="E33" s="70" t="s">
        <v>734</v>
      </c>
      <c r="F33" s="60">
        <v>0.75</v>
      </c>
      <c r="H33" s="10"/>
      <c r="I33" s="10"/>
      <c r="J33" s="10"/>
      <c r="K33" s="10"/>
    </row>
    <row r="34" spans="1:11" ht="30" x14ac:dyDescent="0.25">
      <c r="A34" s="14" t="s">
        <v>213</v>
      </c>
      <c r="B34" s="15"/>
      <c r="C34" s="15" t="s">
        <v>627</v>
      </c>
      <c r="D34" s="6" t="s">
        <v>737</v>
      </c>
      <c r="E34" s="16" t="s">
        <v>738</v>
      </c>
      <c r="F34" s="60">
        <v>0.75</v>
      </c>
      <c r="H34" s="10"/>
      <c r="I34" s="10"/>
      <c r="J34" s="10"/>
      <c r="K34" s="10"/>
    </row>
    <row r="35" spans="1:11" x14ac:dyDescent="0.25">
      <c r="A35" s="14" t="s">
        <v>216</v>
      </c>
      <c r="B35" s="6" t="s">
        <v>247</v>
      </c>
      <c r="C35" s="6"/>
      <c r="D35" s="6" t="s">
        <v>353</v>
      </c>
      <c r="E35" s="16" t="s">
        <v>167</v>
      </c>
      <c r="F35" s="60">
        <v>8.23</v>
      </c>
      <c r="H35" s="10"/>
      <c r="I35" s="10"/>
      <c r="J35" s="10"/>
      <c r="K35" s="10"/>
    </row>
    <row r="36" spans="1:11" ht="30" x14ac:dyDescent="0.25">
      <c r="A36" s="14" t="s">
        <v>228</v>
      </c>
      <c r="B36" s="6" t="s">
        <v>247</v>
      </c>
      <c r="C36" s="6"/>
      <c r="D36" s="6" t="s">
        <v>578</v>
      </c>
      <c r="E36" s="16" t="s">
        <v>575</v>
      </c>
      <c r="F36" s="60">
        <v>6.07</v>
      </c>
      <c r="H36" s="10"/>
      <c r="I36" s="10"/>
      <c r="J36" s="10"/>
      <c r="K36" s="10"/>
    </row>
    <row r="37" spans="1:11" x14ac:dyDescent="0.25">
      <c r="A37" s="14" t="s">
        <v>229</v>
      </c>
      <c r="B37" s="6" t="s">
        <v>247</v>
      </c>
      <c r="C37" s="6"/>
      <c r="D37" s="6" t="s">
        <v>579</v>
      </c>
      <c r="E37" s="16" t="s">
        <v>576</v>
      </c>
      <c r="F37" s="60">
        <v>1.95</v>
      </c>
      <c r="H37" s="10"/>
      <c r="I37" s="10"/>
      <c r="J37" s="10"/>
      <c r="K37" s="10"/>
    </row>
    <row r="38" spans="1:11" x14ac:dyDescent="0.25">
      <c r="A38" s="14" t="s">
        <v>230</v>
      </c>
      <c r="B38" s="6" t="s">
        <v>247</v>
      </c>
      <c r="C38" s="6"/>
      <c r="D38" s="6" t="s">
        <v>580</v>
      </c>
      <c r="E38" s="16" t="s">
        <v>577</v>
      </c>
      <c r="F38" s="60">
        <v>1.95</v>
      </c>
      <c r="H38" s="10"/>
      <c r="I38" s="10"/>
      <c r="J38" s="10"/>
      <c r="K38" s="10"/>
    </row>
    <row r="39" spans="1:11" x14ac:dyDescent="0.25">
      <c r="A39" s="14" t="s">
        <v>231</v>
      </c>
      <c r="B39" s="6" t="s">
        <v>248</v>
      </c>
      <c r="C39" s="6"/>
      <c r="D39" s="6" t="s">
        <v>354</v>
      </c>
      <c r="E39" s="16" t="s">
        <v>249</v>
      </c>
      <c r="F39" s="60">
        <v>9.16</v>
      </c>
      <c r="H39" s="10"/>
      <c r="I39" s="10"/>
      <c r="J39" s="10"/>
      <c r="K39" s="10"/>
    </row>
    <row r="40" spans="1:11" x14ac:dyDescent="0.25">
      <c r="A40" s="14" t="s">
        <v>232</v>
      </c>
      <c r="B40" s="6" t="s">
        <v>248</v>
      </c>
      <c r="C40" s="6"/>
      <c r="D40" s="6" t="s">
        <v>355</v>
      </c>
      <c r="E40" s="16" t="s">
        <v>265</v>
      </c>
      <c r="F40" s="60">
        <v>5.04</v>
      </c>
      <c r="H40" s="10"/>
      <c r="I40" s="10"/>
      <c r="J40" s="10"/>
      <c r="K40" s="10"/>
    </row>
    <row r="41" spans="1:11" x14ac:dyDescent="0.25">
      <c r="A41" s="14" t="s">
        <v>233</v>
      </c>
      <c r="B41" s="6" t="s">
        <v>248</v>
      </c>
      <c r="C41" s="6"/>
      <c r="D41" s="6" t="s">
        <v>356</v>
      </c>
      <c r="E41" s="16" t="s">
        <v>250</v>
      </c>
      <c r="F41" s="60">
        <v>5.04</v>
      </c>
      <c r="H41" s="10"/>
      <c r="I41" s="10"/>
      <c r="J41" s="10"/>
      <c r="K41" s="10"/>
    </row>
    <row r="42" spans="1:11" x14ac:dyDescent="0.25">
      <c r="A42" s="14" t="s">
        <v>234</v>
      </c>
      <c r="B42" s="6" t="s">
        <v>248</v>
      </c>
      <c r="C42" s="6"/>
      <c r="D42" s="6" t="s">
        <v>357</v>
      </c>
      <c r="E42" s="16" t="s">
        <v>251</v>
      </c>
      <c r="F42" s="60">
        <v>5.04</v>
      </c>
      <c r="H42" s="10"/>
      <c r="I42" s="10"/>
      <c r="J42" s="10"/>
      <c r="K42" s="10"/>
    </row>
    <row r="43" spans="1:11" x14ac:dyDescent="0.25">
      <c r="A43" s="14" t="s">
        <v>235</v>
      </c>
      <c r="B43" s="6" t="s">
        <v>248</v>
      </c>
      <c r="C43" s="6"/>
      <c r="D43" s="6" t="s">
        <v>358</v>
      </c>
      <c r="E43" s="16" t="s">
        <v>252</v>
      </c>
      <c r="F43" s="60">
        <v>6.9</v>
      </c>
      <c r="H43" s="10"/>
      <c r="I43" s="10"/>
      <c r="J43" s="10"/>
      <c r="K43" s="10"/>
    </row>
    <row r="44" spans="1:11" ht="19.5" customHeight="1" x14ac:dyDescent="0.25">
      <c r="A44" s="14" t="s">
        <v>236</v>
      </c>
      <c r="B44" s="6" t="s">
        <v>248</v>
      </c>
      <c r="C44" s="6"/>
      <c r="D44" s="6" t="s">
        <v>359</v>
      </c>
      <c r="E44" s="16" t="s">
        <v>253</v>
      </c>
      <c r="F44" s="60">
        <v>6.9</v>
      </c>
      <c r="H44" s="10"/>
      <c r="I44" s="10"/>
      <c r="J44" s="10"/>
      <c r="K44" s="10"/>
    </row>
    <row r="45" spans="1:11" x14ac:dyDescent="0.25">
      <c r="A45" s="14" t="s">
        <v>237</v>
      </c>
      <c r="B45" s="6" t="s">
        <v>248</v>
      </c>
      <c r="C45" s="6"/>
      <c r="D45" s="6" t="s">
        <v>360</v>
      </c>
      <c r="E45" s="16" t="s">
        <v>254</v>
      </c>
      <c r="F45" s="60">
        <v>6.9</v>
      </c>
      <c r="H45" s="10"/>
      <c r="I45" s="10"/>
      <c r="J45" s="10"/>
      <c r="K45" s="10"/>
    </row>
    <row r="46" spans="1:11" x14ac:dyDescent="0.25">
      <c r="A46" s="14" t="s">
        <v>238</v>
      </c>
      <c r="B46" s="6" t="s">
        <v>255</v>
      </c>
      <c r="C46" s="6"/>
      <c r="D46" s="6" t="s">
        <v>361</v>
      </c>
      <c r="E46" s="16" t="s">
        <v>173</v>
      </c>
      <c r="F46" s="60">
        <v>3.63</v>
      </c>
      <c r="H46" s="10"/>
      <c r="I46" s="10"/>
      <c r="J46" s="10"/>
      <c r="K46" s="10"/>
    </row>
    <row r="47" spans="1:11" ht="75" x14ac:dyDescent="0.25">
      <c r="A47" s="14" t="s">
        <v>239</v>
      </c>
      <c r="B47" s="19" t="s">
        <v>264</v>
      </c>
      <c r="C47" s="19"/>
      <c r="D47" s="6" t="s">
        <v>450</v>
      </c>
      <c r="E47" s="16" t="s">
        <v>266</v>
      </c>
      <c r="F47" s="60">
        <v>3.59</v>
      </c>
      <c r="H47" s="10"/>
      <c r="I47" s="10"/>
      <c r="J47" s="10"/>
      <c r="K47" s="10"/>
    </row>
    <row r="48" spans="1:11" ht="45" x14ac:dyDescent="0.25">
      <c r="A48" s="14" t="s">
        <v>240</v>
      </c>
      <c r="B48" s="19" t="s">
        <v>582</v>
      </c>
      <c r="C48" s="19"/>
      <c r="D48" s="6" t="s">
        <v>581</v>
      </c>
      <c r="E48" s="16" t="s">
        <v>584</v>
      </c>
      <c r="F48" s="60">
        <v>3.5100000000000002</v>
      </c>
      <c r="H48" s="10"/>
      <c r="I48" s="10"/>
      <c r="J48" s="10"/>
      <c r="K48" s="10"/>
    </row>
    <row r="49" spans="1:11" ht="45" x14ac:dyDescent="0.25">
      <c r="A49" s="14" t="s">
        <v>241</v>
      </c>
      <c r="B49" s="19" t="s">
        <v>582</v>
      </c>
      <c r="C49" s="19"/>
      <c r="D49" s="6" t="s">
        <v>587</v>
      </c>
      <c r="E49" s="16" t="s">
        <v>585</v>
      </c>
      <c r="F49" s="60">
        <v>1.95</v>
      </c>
      <c r="H49" s="10"/>
      <c r="I49" s="10"/>
      <c r="J49" s="10"/>
      <c r="K49" s="10"/>
    </row>
    <row r="50" spans="1:11" ht="45" x14ac:dyDescent="0.25">
      <c r="A50" s="14" t="s">
        <v>242</v>
      </c>
      <c r="B50" s="19" t="s">
        <v>582</v>
      </c>
      <c r="C50" s="19"/>
      <c r="D50" s="6" t="s">
        <v>588</v>
      </c>
      <c r="E50" s="16" t="s">
        <v>586</v>
      </c>
      <c r="F50" s="60">
        <v>1.95</v>
      </c>
      <c r="H50" s="10"/>
      <c r="I50" s="10"/>
      <c r="J50" s="10"/>
      <c r="K50" s="10"/>
    </row>
    <row r="51" spans="1:11" x14ac:dyDescent="0.25">
      <c r="A51" s="14" t="s">
        <v>243</v>
      </c>
      <c r="B51" s="6" t="s">
        <v>258</v>
      </c>
      <c r="C51" s="6"/>
      <c r="D51" s="6" t="s">
        <v>362</v>
      </c>
      <c r="E51" s="16" t="s">
        <v>136</v>
      </c>
      <c r="F51" s="60">
        <v>1.1200000000000001</v>
      </c>
      <c r="H51" s="10"/>
      <c r="I51" s="10"/>
      <c r="J51" s="10"/>
      <c r="K51" s="10"/>
    </row>
    <row r="52" spans="1:11" x14ac:dyDescent="0.25">
      <c r="A52" s="14" t="s">
        <v>244</v>
      </c>
      <c r="B52" s="6" t="s">
        <v>141</v>
      </c>
      <c r="C52" s="6"/>
      <c r="D52" s="6" t="s">
        <v>363</v>
      </c>
      <c r="E52" s="16" t="s">
        <v>137</v>
      </c>
      <c r="F52" s="60">
        <v>1</v>
      </c>
      <c r="H52" s="10"/>
      <c r="I52" s="10"/>
      <c r="J52" s="10"/>
      <c r="K52" s="10"/>
    </row>
    <row r="53" spans="1:11" x14ac:dyDescent="0.25">
      <c r="A53" s="14" t="s">
        <v>245</v>
      </c>
      <c r="B53" s="6" t="s">
        <v>142</v>
      </c>
      <c r="C53" s="6"/>
      <c r="D53" s="6" t="s">
        <v>364</v>
      </c>
      <c r="E53" s="16" t="s">
        <v>140</v>
      </c>
      <c r="F53" s="60">
        <v>1.96</v>
      </c>
      <c r="H53" s="10"/>
      <c r="I53" s="10"/>
      <c r="J53" s="10"/>
      <c r="K53" s="10"/>
    </row>
    <row r="54" spans="1:11" x14ac:dyDescent="0.25">
      <c r="A54" s="14" t="s">
        <v>246</v>
      </c>
      <c r="B54" s="6" t="s">
        <v>82</v>
      </c>
      <c r="C54" s="6"/>
      <c r="D54" s="6" t="s">
        <v>365</v>
      </c>
      <c r="E54" s="16" t="s">
        <v>259</v>
      </c>
      <c r="F54" s="60">
        <v>4.8899999999999997</v>
      </c>
      <c r="H54" s="10"/>
      <c r="I54" s="10"/>
      <c r="J54" s="10"/>
      <c r="K54" s="10"/>
    </row>
    <row r="55" spans="1:11" ht="30" x14ac:dyDescent="0.25">
      <c r="A55" s="14" t="s">
        <v>628</v>
      </c>
      <c r="B55" s="6" t="s">
        <v>92</v>
      </c>
      <c r="C55" s="6"/>
      <c r="D55" s="6" t="s">
        <v>366</v>
      </c>
      <c r="E55" s="16" t="s">
        <v>91</v>
      </c>
      <c r="F55" s="60">
        <v>2.14</v>
      </c>
      <c r="H55" s="10"/>
      <c r="I55" s="10"/>
      <c r="J55" s="10"/>
      <c r="K55" s="10"/>
    </row>
    <row r="56" spans="1:11" x14ac:dyDescent="0.25">
      <c r="A56" s="14" t="s">
        <v>629</v>
      </c>
      <c r="B56" s="6" t="s">
        <v>96</v>
      </c>
      <c r="C56" s="6"/>
      <c r="D56" s="6" t="s">
        <v>592</v>
      </c>
      <c r="E56" s="20" t="s">
        <v>95</v>
      </c>
      <c r="F56" s="60">
        <v>0.5</v>
      </c>
      <c r="H56" s="10"/>
      <c r="I56" s="10"/>
      <c r="J56" s="10"/>
      <c r="K56" s="10"/>
    </row>
    <row r="57" spans="1:11" x14ac:dyDescent="0.25">
      <c r="A57" s="14" t="s">
        <v>646</v>
      </c>
      <c r="B57" s="69" t="s">
        <v>108</v>
      </c>
      <c r="C57" s="69"/>
      <c r="D57" s="6" t="s">
        <v>437</v>
      </c>
      <c r="E57" s="20" t="s">
        <v>107</v>
      </c>
      <c r="F57" s="60">
        <v>3.55</v>
      </c>
      <c r="H57" s="10"/>
      <c r="I57" s="10"/>
      <c r="J57" s="10"/>
      <c r="K57" s="10"/>
    </row>
    <row r="58" spans="1:11" ht="45" x14ac:dyDescent="0.25">
      <c r="A58" s="14" t="s">
        <v>647</v>
      </c>
      <c r="B58" s="6" t="s">
        <v>122</v>
      </c>
      <c r="C58" s="6"/>
      <c r="D58" s="6" t="s">
        <v>367</v>
      </c>
      <c r="E58" s="16" t="s">
        <v>260</v>
      </c>
      <c r="F58" s="60">
        <v>3.17</v>
      </c>
      <c r="H58" s="10"/>
      <c r="I58" s="10"/>
      <c r="J58" s="10"/>
      <c r="K58" s="10"/>
    </row>
    <row r="59" spans="1:11" ht="30" x14ac:dyDescent="0.25">
      <c r="A59" s="14" t="s">
        <v>715</v>
      </c>
      <c r="B59" s="69" t="s">
        <v>125</v>
      </c>
      <c r="C59" s="69"/>
      <c r="D59" s="6" t="s">
        <v>368</v>
      </c>
      <c r="E59" s="16" t="s">
        <v>269</v>
      </c>
      <c r="F59" s="60">
        <v>8.0500000000000007</v>
      </c>
      <c r="H59" s="10"/>
      <c r="I59" s="10"/>
      <c r="J59" s="10"/>
      <c r="K59" s="10"/>
    </row>
    <row r="60" spans="1:11" ht="30" x14ac:dyDescent="0.25">
      <c r="A60" s="14" t="s">
        <v>716</v>
      </c>
      <c r="B60" s="69" t="s">
        <v>125</v>
      </c>
      <c r="C60" s="69"/>
      <c r="D60" s="6" t="s">
        <v>369</v>
      </c>
      <c r="E60" s="16" t="s">
        <v>268</v>
      </c>
      <c r="F60" s="60">
        <v>1.43</v>
      </c>
      <c r="H60" s="10"/>
      <c r="I60" s="10"/>
      <c r="J60" s="10"/>
      <c r="K60" s="10"/>
    </row>
    <row r="61" spans="1:11" ht="45" x14ac:dyDescent="0.25">
      <c r="A61" s="14" t="s">
        <v>721</v>
      </c>
      <c r="B61" s="69"/>
      <c r="C61" s="69"/>
      <c r="D61" s="6" t="s">
        <v>717</v>
      </c>
      <c r="E61" s="16" t="s">
        <v>719</v>
      </c>
      <c r="F61" s="60">
        <v>1.1200000000000001</v>
      </c>
      <c r="H61" s="10"/>
      <c r="I61" s="10"/>
      <c r="J61" s="10"/>
      <c r="K61" s="10"/>
    </row>
    <row r="62" spans="1:11" ht="45" x14ac:dyDescent="0.25">
      <c r="A62" s="14" t="s">
        <v>724</v>
      </c>
      <c r="B62" s="15"/>
      <c r="C62" s="15"/>
      <c r="D62" s="6" t="s">
        <v>718</v>
      </c>
      <c r="E62" s="16" t="s">
        <v>720</v>
      </c>
      <c r="F62" s="60">
        <v>1.1200000000000001</v>
      </c>
      <c r="H62" s="10"/>
      <c r="I62" s="10"/>
      <c r="J62" s="10"/>
      <c r="K62" s="10"/>
    </row>
    <row r="63" spans="1:11" x14ac:dyDescent="0.25">
      <c r="A63" s="14" t="s">
        <v>731</v>
      </c>
      <c r="B63" s="15"/>
      <c r="C63" s="6" t="s">
        <v>743</v>
      </c>
      <c r="D63" s="6" t="s">
        <v>722</v>
      </c>
      <c r="E63" s="16" t="s">
        <v>723</v>
      </c>
      <c r="F63" s="60">
        <v>1.1499999999999999</v>
      </c>
      <c r="H63" s="10"/>
      <c r="I63" s="10"/>
      <c r="J63" s="10"/>
      <c r="K63" s="10"/>
    </row>
    <row r="64" spans="1:11" x14ac:dyDescent="0.25">
      <c r="A64" s="14" t="s">
        <v>732</v>
      </c>
      <c r="B64" s="15"/>
      <c r="C64" s="6" t="s">
        <v>743</v>
      </c>
      <c r="D64" s="6" t="s">
        <v>725</v>
      </c>
      <c r="E64" s="16" t="s">
        <v>726</v>
      </c>
      <c r="F64" s="60">
        <v>1.1499999999999999</v>
      </c>
      <c r="H64" s="10"/>
      <c r="I64" s="10"/>
      <c r="J64" s="10"/>
      <c r="K64" s="10"/>
    </row>
    <row r="65" spans="1:11" ht="30" x14ac:dyDescent="0.25">
      <c r="A65" s="14" t="s">
        <v>735</v>
      </c>
      <c r="B65" s="15"/>
      <c r="C65" s="6" t="s">
        <v>743</v>
      </c>
      <c r="D65" s="6" t="s">
        <v>727</v>
      </c>
      <c r="E65" s="16" t="s">
        <v>729</v>
      </c>
      <c r="F65" s="60">
        <v>1.1499999999999999</v>
      </c>
      <c r="H65" s="10"/>
      <c r="I65" s="10"/>
      <c r="J65" s="10"/>
      <c r="K65" s="10"/>
    </row>
    <row r="66" spans="1:11" x14ac:dyDescent="0.25">
      <c r="A66" s="14" t="s">
        <v>736</v>
      </c>
      <c r="B66" s="15"/>
      <c r="C66" s="6" t="s">
        <v>743</v>
      </c>
      <c r="D66" s="6" t="s">
        <v>728</v>
      </c>
      <c r="E66" s="16" t="s">
        <v>730</v>
      </c>
      <c r="F66" s="60">
        <v>1.1499999999999999</v>
      </c>
      <c r="H66" s="10"/>
      <c r="I66" s="10"/>
      <c r="J66" s="10"/>
      <c r="K66" s="10"/>
    </row>
    <row r="67" spans="1:11" ht="30" x14ac:dyDescent="0.25">
      <c r="A67" s="14" t="s">
        <v>765</v>
      </c>
      <c r="B67" s="15"/>
      <c r="C67" s="6" t="s">
        <v>767</v>
      </c>
      <c r="D67" s="105" t="s">
        <v>132</v>
      </c>
      <c r="E67" s="106" t="s">
        <v>133</v>
      </c>
      <c r="F67" s="60">
        <v>0.84</v>
      </c>
      <c r="H67" s="10"/>
      <c r="I67" s="10"/>
      <c r="J67" s="10"/>
      <c r="K67" s="10"/>
    </row>
    <row r="68" spans="1:11" ht="30" x14ac:dyDescent="0.25">
      <c r="A68" s="14" t="s">
        <v>766</v>
      </c>
      <c r="B68" s="15"/>
      <c r="C68" s="6" t="s">
        <v>767</v>
      </c>
      <c r="D68" s="6" t="s">
        <v>739</v>
      </c>
      <c r="E68" s="16" t="s">
        <v>740</v>
      </c>
      <c r="F68" s="60">
        <v>0.84</v>
      </c>
      <c r="H68" s="10"/>
      <c r="I68" s="10"/>
      <c r="J68" s="10"/>
      <c r="K68" s="10"/>
    </row>
    <row r="69" spans="1:11" x14ac:dyDescent="0.25">
      <c r="A69" s="14" t="s">
        <v>772</v>
      </c>
      <c r="B69" s="15"/>
      <c r="C69" s="6" t="s">
        <v>773</v>
      </c>
      <c r="D69" s="105" t="s">
        <v>741</v>
      </c>
      <c r="E69" s="106" t="s">
        <v>742</v>
      </c>
      <c r="F69" s="60">
        <v>0.38</v>
      </c>
      <c r="H69" s="10"/>
      <c r="I69" s="10"/>
      <c r="J69" s="10"/>
      <c r="K69" s="10"/>
    </row>
    <row r="70" spans="1:11" ht="15" customHeight="1" x14ac:dyDescent="0.25">
      <c r="A70" s="113" t="s">
        <v>219</v>
      </c>
      <c r="B70" s="114"/>
      <c r="C70" s="114"/>
      <c r="D70" s="114"/>
      <c r="E70" s="114"/>
      <c r="F70" s="115"/>
      <c r="H70" s="10"/>
      <c r="I70" s="10"/>
      <c r="J70" s="10"/>
      <c r="K70" s="10"/>
    </row>
    <row r="71" spans="1:11" ht="51" customHeight="1" x14ac:dyDescent="0.25">
      <c r="A71" s="14" t="s">
        <v>462</v>
      </c>
      <c r="B71" s="19" t="s">
        <v>220</v>
      </c>
      <c r="C71" s="19" t="s">
        <v>342</v>
      </c>
      <c r="D71" s="19"/>
      <c r="E71" s="20" t="s">
        <v>221</v>
      </c>
      <c r="F71" s="60">
        <v>0</v>
      </c>
      <c r="H71" s="10"/>
      <c r="I71" s="10"/>
      <c r="J71" s="10"/>
      <c r="K71" s="10"/>
    </row>
    <row r="72" spans="1:11" ht="51" customHeight="1" x14ac:dyDescent="0.25">
      <c r="A72" s="14" t="s">
        <v>542</v>
      </c>
      <c r="B72" s="19" t="s">
        <v>543</v>
      </c>
      <c r="C72" s="19"/>
      <c r="D72" s="6" t="s">
        <v>545</v>
      </c>
      <c r="E72" s="16" t="s">
        <v>457</v>
      </c>
      <c r="F72" s="60">
        <v>0.55000000000000004</v>
      </c>
      <c r="H72" s="10"/>
      <c r="I72" s="10"/>
      <c r="J72" s="10"/>
      <c r="K72" s="10"/>
    </row>
    <row r="73" spans="1:11" ht="45" x14ac:dyDescent="0.25">
      <c r="A73" s="14" t="s">
        <v>463</v>
      </c>
      <c r="B73" s="6" t="s">
        <v>277</v>
      </c>
      <c r="C73" s="6"/>
      <c r="D73" s="6" t="s">
        <v>544</v>
      </c>
      <c r="E73" s="16" t="s">
        <v>276</v>
      </c>
      <c r="F73" s="60">
        <v>1.5</v>
      </c>
      <c r="H73" s="10"/>
      <c r="I73" s="10"/>
      <c r="J73" s="10"/>
      <c r="K73" s="10"/>
    </row>
    <row r="74" spans="1:11" ht="60" x14ac:dyDescent="0.25">
      <c r="A74" s="14" t="s">
        <v>464</v>
      </c>
      <c r="B74" s="19" t="s">
        <v>700</v>
      </c>
      <c r="C74" s="6" t="s">
        <v>698</v>
      </c>
      <c r="D74" s="6" t="s">
        <v>696</v>
      </c>
      <c r="E74" s="16" t="s">
        <v>697</v>
      </c>
      <c r="F74" s="60">
        <v>0.42</v>
      </c>
      <c r="H74" s="10"/>
      <c r="I74" s="10"/>
      <c r="J74" s="10"/>
      <c r="K74" s="10"/>
    </row>
    <row r="75" spans="1:11" ht="30" x14ac:dyDescent="0.25">
      <c r="A75" s="14" t="s">
        <v>465</v>
      </c>
      <c r="B75" s="6"/>
      <c r="C75" s="6"/>
      <c r="D75" s="6" t="s">
        <v>546</v>
      </c>
      <c r="E75" s="16" t="s">
        <v>547</v>
      </c>
      <c r="F75" s="60">
        <v>1</v>
      </c>
      <c r="H75" s="10"/>
      <c r="I75" s="10"/>
      <c r="J75" s="10"/>
      <c r="K75" s="10"/>
    </row>
    <row r="76" spans="1:11" ht="30.75" customHeight="1" x14ac:dyDescent="0.25">
      <c r="A76" s="14" t="s">
        <v>466</v>
      </c>
      <c r="B76" s="6" t="s">
        <v>223</v>
      </c>
      <c r="C76" s="6"/>
      <c r="D76" s="6" t="s">
        <v>370</v>
      </c>
      <c r="E76" s="16" t="s">
        <v>222</v>
      </c>
      <c r="F76" s="60">
        <v>5.77</v>
      </c>
      <c r="H76" s="10"/>
      <c r="I76" s="10"/>
      <c r="J76" s="10"/>
      <c r="K76" s="10"/>
    </row>
    <row r="77" spans="1:11" ht="30.75" customHeight="1" x14ac:dyDescent="0.25">
      <c r="A77" s="14" t="s">
        <v>467</v>
      </c>
      <c r="B77" s="6" t="s">
        <v>223</v>
      </c>
      <c r="C77" s="6"/>
      <c r="D77" s="6" t="s">
        <v>692</v>
      </c>
      <c r="E77" s="16" t="s">
        <v>686</v>
      </c>
      <c r="F77" s="60">
        <v>3.73</v>
      </c>
      <c r="H77" s="10"/>
      <c r="I77" s="10"/>
      <c r="J77" s="10"/>
      <c r="K77" s="10"/>
    </row>
    <row r="78" spans="1:11" ht="30.75" customHeight="1" x14ac:dyDescent="0.25">
      <c r="A78" s="14" t="s">
        <v>468</v>
      </c>
      <c r="B78" s="6" t="s">
        <v>223</v>
      </c>
      <c r="C78" s="6"/>
      <c r="D78" s="6" t="s">
        <v>693</v>
      </c>
      <c r="E78" s="16" t="s">
        <v>687</v>
      </c>
      <c r="F78" s="60">
        <v>4.04</v>
      </c>
      <c r="H78" s="10"/>
      <c r="I78" s="10"/>
      <c r="J78" s="10"/>
      <c r="K78" s="10"/>
    </row>
    <row r="79" spans="1:11" ht="30" x14ac:dyDescent="0.25">
      <c r="A79" s="14" t="s">
        <v>469</v>
      </c>
      <c r="B79" s="6" t="s">
        <v>223</v>
      </c>
      <c r="C79" s="6" t="s">
        <v>343</v>
      </c>
      <c r="D79" s="6" t="s">
        <v>371</v>
      </c>
      <c r="E79" s="16" t="s">
        <v>278</v>
      </c>
      <c r="F79" s="60">
        <v>1.28</v>
      </c>
      <c r="H79" s="10"/>
      <c r="I79" s="10"/>
      <c r="J79" s="10"/>
      <c r="K79" s="10"/>
    </row>
    <row r="80" spans="1:11" ht="30" x14ac:dyDescent="0.25">
      <c r="A80" s="14" t="s">
        <v>470</v>
      </c>
      <c r="B80" s="6" t="s">
        <v>223</v>
      </c>
      <c r="C80" s="6" t="s">
        <v>343</v>
      </c>
      <c r="D80" s="6" t="s">
        <v>372</v>
      </c>
      <c r="E80" s="16" t="s">
        <v>279</v>
      </c>
      <c r="F80" s="60">
        <v>3.98</v>
      </c>
      <c r="H80" s="10"/>
      <c r="I80" s="10"/>
      <c r="J80" s="10"/>
      <c r="K80" s="10"/>
    </row>
    <row r="81" spans="1:11" ht="30" x14ac:dyDescent="0.25">
      <c r="A81" s="14" t="s">
        <v>471</v>
      </c>
      <c r="B81" s="6" t="s">
        <v>223</v>
      </c>
      <c r="C81" s="6" t="s">
        <v>343</v>
      </c>
      <c r="D81" s="6" t="s">
        <v>373</v>
      </c>
      <c r="E81" s="16" t="s">
        <v>280</v>
      </c>
      <c r="F81" s="60">
        <v>4.04</v>
      </c>
      <c r="H81" s="10"/>
      <c r="I81" s="10"/>
      <c r="J81" s="10"/>
      <c r="K81" s="10"/>
    </row>
    <row r="82" spans="1:11" ht="30" x14ac:dyDescent="0.25">
      <c r="A82" s="14" t="s">
        <v>472</v>
      </c>
      <c r="B82" s="6"/>
      <c r="C82" s="6"/>
      <c r="D82" s="6" t="s">
        <v>633</v>
      </c>
      <c r="E82" s="16" t="s">
        <v>630</v>
      </c>
      <c r="F82" s="60">
        <v>9.94</v>
      </c>
      <c r="H82" s="10"/>
      <c r="I82" s="10"/>
      <c r="J82" s="10"/>
      <c r="K82" s="10"/>
    </row>
    <row r="83" spans="1:11" ht="30" x14ac:dyDescent="0.25">
      <c r="A83" s="14" t="s">
        <v>473</v>
      </c>
      <c r="B83" s="6"/>
      <c r="C83" s="6"/>
      <c r="D83" s="6" t="s">
        <v>634</v>
      </c>
      <c r="E83" s="16" t="s">
        <v>631</v>
      </c>
      <c r="F83" s="60">
        <v>1.28</v>
      </c>
      <c r="H83" s="10"/>
      <c r="I83" s="10"/>
      <c r="J83" s="10"/>
      <c r="K83" s="10"/>
    </row>
    <row r="84" spans="1:11" ht="30" x14ac:dyDescent="0.25">
      <c r="A84" s="14" t="s">
        <v>474</v>
      </c>
      <c r="B84" s="6"/>
      <c r="C84" s="6"/>
      <c r="D84" s="6" t="s">
        <v>635</v>
      </c>
      <c r="E84" s="16" t="s">
        <v>632</v>
      </c>
      <c r="F84" s="60">
        <v>6.8999999999999995</v>
      </c>
      <c r="H84" s="10"/>
      <c r="I84" s="10"/>
      <c r="J84" s="10"/>
      <c r="K84" s="10"/>
    </row>
    <row r="85" spans="1:11" ht="30" x14ac:dyDescent="0.25">
      <c r="A85" s="14" t="s">
        <v>475</v>
      </c>
      <c r="B85" s="6" t="s">
        <v>223</v>
      </c>
      <c r="C85" s="6" t="s">
        <v>343</v>
      </c>
      <c r="D85" s="6" t="s">
        <v>374</v>
      </c>
      <c r="E85" s="16" t="s">
        <v>281</v>
      </c>
      <c r="F85" s="60">
        <v>1.28</v>
      </c>
      <c r="H85" s="10"/>
      <c r="I85" s="10"/>
      <c r="J85" s="10"/>
      <c r="K85" s="10"/>
    </row>
    <row r="86" spans="1:11" ht="30" x14ac:dyDescent="0.25">
      <c r="A86" s="14" t="s">
        <v>476</v>
      </c>
      <c r="B86" s="6" t="s">
        <v>223</v>
      </c>
      <c r="C86" s="6" t="s">
        <v>343</v>
      </c>
      <c r="D86" s="6" t="s">
        <v>375</v>
      </c>
      <c r="E86" s="16" t="s">
        <v>282</v>
      </c>
      <c r="F86" s="60">
        <v>5.79</v>
      </c>
      <c r="H86" s="10"/>
      <c r="I86" s="10"/>
      <c r="J86" s="10"/>
      <c r="K86" s="10"/>
    </row>
    <row r="87" spans="1:11" ht="30" x14ac:dyDescent="0.25">
      <c r="A87" s="14" t="s">
        <v>477</v>
      </c>
      <c r="B87" s="6" t="s">
        <v>223</v>
      </c>
      <c r="C87" s="6" t="s">
        <v>343</v>
      </c>
      <c r="D87" s="6" t="s">
        <v>376</v>
      </c>
      <c r="E87" s="16" t="s">
        <v>283</v>
      </c>
      <c r="F87" s="60">
        <v>6.8999999999999995</v>
      </c>
      <c r="H87" s="10"/>
      <c r="I87" s="10"/>
      <c r="J87" s="10"/>
      <c r="K87" s="10"/>
    </row>
    <row r="88" spans="1:11" ht="30" x14ac:dyDescent="0.25">
      <c r="A88" s="14" t="s">
        <v>478</v>
      </c>
      <c r="B88" s="6" t="s">
        <v>223</v>
      </c>
      <c r="C88" s="6" t="s">
        <v>343</v>
      </c>
      <c r="D88" s="6" t="s">
        <v>748</v>
      </c>
      <c r="E88" s="16" t="s">
        <v>747</v>
      </c>
      <c r="F88" s="60">
        <v>14.11</v>
      </c>
      <c r="H88" s="10"/>
      <c r="I88" s="10"/>
      <c r="J88" s="10"/>
      <c r="K88" s="10"/>
    </row>
    <row r="89" spans="1:11" ht="30" x14ac:dyDescent="0.25">
      <c r="A89" s="14" t="s">
        <v>479</v>
      </c>
      <c r="B89" s="6" t="s">
        <v>223</v>
      </c>
      <c r="C89" s="6" t="s">
        <v>343</v>
      </c>
      <c r="D89" s="6" t="s">
        <v>749</v>
      </c>
      <c r="E89" s="16" t="s">
        <v>750</v>
      </c>
      <c r="F89" s="60">
        <v>7.3500000000000005</v>
      </c>
      <c r="H89" s="10"/>
      <c r="I89" s="10"/>
      <c r="J89" s="10"/>
      <c r="K89" s="10"/>
    </row>
    <row r="90" spans="1:11" ht="30" x14ac:dyDescent="0.25">
      <c r="A90" s="14" t="s">
        <v>480</v>
      </c>
      <c r="B90" s="6" t="s">
        <v>223</v>
      </c>
      <c r="C90" s="6" t="s">
        <v>343</v>
      </c>
      <c r="D90" s="6" t="s">
        <v>754</v>
      </c>
      <c r="E90" s="16" t="s">
        <v>751</v>
      </c>
      <c r="F90" s="60">
        <v>9.759999999999998</v>
      </c>
      <c r="H90" s="10"/>
      <c r="I90" s="10"/>
      <c r="J90" s="10"/>
      <c r="K90" s="10"/>
    </row>
    <row r="91" spans="1:11" ht="30" x14ac:dyDescent="0.25">
      <c r="A91" s="14" t="s">
        <v>481</v>
      </c>
      <c r="B91" s="6" t="s">
        <v>223</v>
      </c>
      <c r="C91" s="6" t="s">
        <v>343</v>
      </c>
      <c r="D91" s="6" t="s">
        <v>377</v>
      </c>
      <c r="E91" s="16" t="s">
        <v>287</v>
      </c>
      <c r="F91" s="60">
        <v>1.28</v>
      </c>
      <c r="H91" s="10"/>
      <c r="I91" s="10"/>
      <c r="J91" s="10"/>
      <c r="K91" s="10"/>
    </row>
    <row r="92" spans="1:11" ht="30" x14ac:dyDescent="0.25">
      <c r="A92" s="14" t="s">
        <v>482</v>
      </c>
      <c r="B92" s="6" t="s">
        <v>223</v>
      </c>
      <c r="C92" s="6" t="s">
        <v>343</v>
      </c>
      <c r="D92" s="6" t="s">
        <v>378</v>
      </c>
      <c r="E92" s="16" t="s">
        <v>224</v>
      </c>
      <c r="F92" s="60">
        <v>7.6</v>
      </c>
      <c r="H92" s="10"/>
      <c r="I92" s="10"/>
      <c r="J92" s="10"/>
      <c r="K92" s="10"/>
    </row>
    <row r="93" spans="1:11" ht="30" x14ac:dyDescent="0.25">
      <c r="A93" s="14" t="s">
        <v>483</v>
      </c>
      <c r="B93" s="6" t="s">
        <v>223</v>
      </c>
      <c r="C93" s="6" t="s">
        <v>343</v>
      </c>
      <c r="D93" s="6" t="s">
        <v>379</v>
      </c>
      <c r="E93" s="16" t="s">
        <v>225</v>
      </c>
      <c r="F93" s="60">
        <v>9.759999999999998</v>
      </c>
      <c r="H93" s="10"/>
      <c r="I93" s="10"/>
      <c r="J93" s="10"/>
      <c r="K93" s="10"/>
    </row>
    <row r="94" spans="1:11" ht="45" x14ac:dyDescent="0.25">
      <c r="A94" s="14" t="s">
        <v>484</v>
      </c>
      <c r="B94" s="6" t="s">
        <v>223</v>
      </c>
      <c r="C94" s="6"/>
      <c r="D94" s="6" t="s">
        <v>380</v>
      </c>
      <c r="E94" s="16" t="s">
        <v>288</v>
      </c>
      <c r="F94" s="60">
        <v>1.28</v>
      </c>
      <c r="H94" s="10"/>
      <c r="I94" s="10"/>
      <c r="J94" s="10"/>
      <c r="K94" s="10"/>
    </row>
    <row r="95" spans="1:11" ht="45" x14ac:dyDescent="0.25">
      <c r="A95" s="14" t="s">
        <v>485</v>
      </c>
      <c r="B95" s="6" t="s">
        <v>223</v>
      </c>
      <c r="C95" s="6"/>
      <c r="D95" s="6" t="s">
        <v>381</v>
      </c>
      <c r="E95" s="16" t="s">
        <v>226</v>
      </c>
      <c r="F95" s="60">
        <v>1.71</v>
      </c>
      <c r="H95" s="10"/>
      <c r="I95" s="10"/>
      <c r="J95" s="10"/>
      <c r="K95" s="10"/>
    </row>
    <row r="96" spans="1:11" ht="45" x14ac:dyDescent="0.25">
      <c r="A96" s="14" t="s">
        <v>486</v>
      </c>
      <c r="B96" s="6" t="s">
        <v>223</v>
      </c>
      <c r="C96" s="6"/>
      <c r="D96" s="6" t="s">
        <v>382</v>
      </c>
      <c r="E96" s="16" t="s">
        <v>227</v>
      </c>
      <c r="F96" s="60">
        <v>0.25</v>
      </c>
      <c r="H96" s="10"/>
      <c r="I96" s="10"/>
      <c r="J96" s="10"/>
      <c r="K96" s="10"/>
    </row>
    <row r="97" spans="1:11" ht="30" x14ac:dyDescent="0.25">
      <c r="A97" s="14" t="s">
        <v>487</v>
      </c>
      <c r="B97" s="6" t="s">
        <v>223</v>
      </c>
      <c r="C97" s="6" t="s">
        <v>343</v>
      </c>
      <c r="D97" s="6" t="s">
        <v>753</v>
      </c>
      <c r="E97" s="16" t="s">
        <v>752</v>
      </c>
      <c r="F97" s="60">
        <v>18.28</v>
      </c>
      <c r="H97" s="10"/>
      <c r="I97" s="10"/>
      <c r="J97" s="10"/>
      <c r="K97" s="10"/>
    </row>
    <row r="98" spans="1:11" ht="30" x14ac:dyDescent="0.25">
      <c r="A98" s="14" t="s">
        <v>488</v>
      </c>
      <c r="B98" s="6" t="s">
        <v>223</v>
      </c>
      <c r="C98" s="6" t="s">
        <v>343</v>
      </c>
      <c r="D98" s="6" t="s">
        <v>755</v>
      </c>
      <c r="E98" s="16" t="s">
        <v>757</v>
      </c>
      <c r="F98" s="60">
        <v>9.16</v>
      </c>
      <c r="H98" s="10"/>
      <c r="I98" s="10"/>
      <c r="J98" s="10"/>
      <c r="K98" s="10"/>
    </row>
    <row r="99" spans="1:11" ht="30" x14ac:dyDescent="0.25">
      <c r="A99" s="14" t="s">
        <v>489</v>
      </c>
      <c r="B99" s="6" t="s">
        <v>223</v>
      </c>
      <c r="C99" s="6" t="s">
        <v>343</v>
      </c>
      <c r="D99" s="6" t="s">
        <v>756</v>
      </c>
      <c r="E99" s="16" t="s">
        <v>758</v>
      </c>
      <c r="F99" s="60">
        <v>12.62</v>
      </c>
      <c r="H99" s="10"/>
      <c r="I99" s="10"/>
      <c r="J99" s="10"/>
      <c r="K99" s="10"/>
    </row>
    <row r="100" spans="1:11" ht="30" x14ac:dyDescent="0.25">
      <c r="A100" s="14" t="s">
        <v>490</v>
      </c>
      <c r="B100" s="6" t="s">
        <v>223</v>
      </c>
      <c r="C100" s="6" t="s">
        <v>343</v>
      </c>
      <c r="D100" s="6" t="s">
        <v>383</v>
      </c>
      <c r="E100" s="16" t="s">
        <v>284</v>
      </c>
      <c r="F100" s="60">
        <v>1.28</v>
      </c>
      <c r="H100" s="10"/>
      <c r="I100" s="10"/>
      <c r="J100" s="10"/>
      <c r="K100" s="10"/>
    </row>
    <row r="101" spans="1:11" ht="30" x14ac:dyDescent="0.25">
      <c r="A101" s="14" t="s">
        <v>491</v>
      </c>
      <c r="B101" s="6" t="s">
        <v>223</v>
      </c>
      <c r="C101" s="6" t="s">
        <v>343</v>
      </c>
      <c r="D101" s="6" t="s">
        <v>384</v>
      </c>
      <c r="E101" s="16" t="s">
        <v>285</v>
      </c>
      <c r="F101" s="60">
        <v>9.41</v>
      </c>
      <c r="H101" s="10"/>
      <c r="I101" s="10"/>
      <c r="J101" s="10"/>
      <c r="K101" s="10"/>
    </row>
    <row r="102" spans="1:11" ht="30" x14ac:dyDescent="0.25">
      <c r="A102" s="14" t="s">
        <v>492</v>
      </c>
      <c r="B102" s="6" t="s">
        <v>223</v>
      </c>
      <c r="C102" s="6" t="s">
        <v>343</v>
      </c>
      <c r="D102" s="6" t="s">
        <v>385</v>
      </c>
      <c r="E102" s="16" t="s">
        <v>286</v>
      </c>
      <c r="F102" s="60">
        <v>12.62</v>
      </c>
      <c r="H102" s="10"/>
      <c r="I102" s="10"/>
      <c r="J102" s="10"/>
      <c r="K102" s="10"/>
    </row>
    <row r="103" spans="1:11" ht="45" x14ac:dyDescent="0.25">
      <c r="A103" s="14" t="s">
        <v>493</v>
      </c>
      <c r="B103" s="6" t="s">
        <v>73</v>
      </c>
      <c r="C103" s="6"/>
      <c r="D103" s="6" t="s">
        <v>386</v>
      </c>
      <c r="E103" s="16" t="s">
        <v>289</v>
      </c>
      <c r="F103" s="60">
        <v>2.4900000000000002</v>
      </c>
      <c r="H103" s="10"/>
      <c r="I103" s="10"/>
      <c r="J103" s="10"/>
      <c r="K103" s="10"/>
    </row>
    <row r="104" spans="1:11" ht="45" x14ac:dyDescent="0.25">
      <c r="A104" s="14" t="s">
        <v>494</v>
      </c>
      <c r="B104" s="6" t="s">
        <v>73</v>
      </c>
      <c r="C104" s="6"/>
      <c r="D104" s="6" t="s">
        <v>387</v>
      </c>
      <c r="E104" s="16" t="s">
        <v>290</v>
      </c>
      <c r="F104" s="60">
        <v>1.75</v>
      </c>
      <c r="H104" s="10"/>
      <c r="I104" s="10"/>
      <c r="J104" s="10"/>
      <c r="K104" s="10"/>
    </row>
    <row r="105" spans="1:11" ht="45" x14ac:dyDescent="0.25">
      <c r="A105" s="14" t="s">
        <v>495</v>
      </c>
      <c r="B105" s="6" t="s">
        <v>73</v>
      </c>
      <c r="C105" s="6"/>
      <c r="D105" s="6" t="s">
        <v>388</v>
      </c>
      <c r="E105" s="16" t="s">
        <v>291</v>
      </c>
      <c r="F105" s="60">
        <v>4.04</v>
      </c>
      <c r="H105" s="10"/>
      <c r="I105" s="10"/>
      <c r="J105" s="10"/>
      <c r="K105" s="10"/>
    </row>
    <row r="106" spans="1:11" ht="45" x14ac:dyDescent="0.25">
      <c r="A106" s="14" t="s">
        <v>496</v>
      </c>
      <c r="B106" s="6" t="s">
        <v>73</v>
      </c>
      <c r="C106" s="6"/>
      <c r="D106" s="6" t="s">
        <v>389</v>
      </c>
      <c r="E106" s="16" t="s">
        <v>292</v>
      </c>
      <c r="F106" s="60">
        <v>3.8000000000000003</v>
      </c>
      <c r="H106" s="10"/>
      <c r="I106" s="10"/>
      <c r="J106" s="10"/>
      <c r="K106" s="10"/>
    </row>
    <row r="107" spans="1:11" ht="45" x14ac:dyDescent="0.25">
      <c r="A107" s="14" t="s">
        <v>497</v>
      </c>
      <c r="B107" s="6" t="s">
        <v>73</v>
      </c>
      <c r="C107" s="6"/>
      <c r="D107" s="6" t="s">
        <v>390</v>
      </c>
      <c r="E107" s="16" t="s">
        <v>293</v>
      </c>
      <c r="F107" s="60">
        <v>2.25</v>
      </c>
      <c r="H107" s="10"/>
      <c r="I107" s="10"/>
      <c r="J107" s="10"/>
      <c r="K107" s="10"/>
    </row>
    <row r="108" spans="1:11" ht="45" x14ac:dyDescent="0.25">
      <c r="A108" s="14" t="s">
        <v>498</v>
      </c>
      <c r="B108" s="6" t="s">
        <v>73</v>
      </c>
      <c r="C108" s="6"/>
      <c r="D108" s="6" t="s">
        <v>391</v>
      </c>
      <c r="E108" s="16" t="s">
        <v>294</v>
      </c>
      <c r="F108" s="60">
        <v>6.8999999999999995</v>
      </c>
      <c r="H108" s="10"/>
      <c r="I108" s="10"/>
      <c r="J108" s="10"/>
      <c r="K108" s="10"/>
    </row>
    <row r="109" spans="1:11" ht="45" x14ac:dyDescent="0.25">
      <c r="A109" s="14" t="s">
        <v>499</v>
      </c>
      <c r="B109" s="6" t="s">
        <v>73</v>
      </c>
      <c r="C109" s="6"/>
      <c r="D109" s="6" t="s">
        <v>392</v>
      </c>
      <c r="E109" s="16" t="s">
        <v>295</v>
      </c>
      <c r="F109" s="60">
        <v>5.1100000000000003</v>
      </c>
      <c r="H109" s="10"/>
      <c r="I109" s="10"/>
      <c r="J109" s="10"/>
      <c r="K109" s="10"/>
    </row>
    <row r="110" spans="1:11" ht="45" x14ac:dyDescent="0.25">
      <c r="A110" s="14" t="s">
        <v>500</v>
      </c>
      <c r="B110" s="6" t="s">
        <v>73</v>
      </c>
      <c r="C110" s="6"/>
      <c r="D110" s="6" t="s">
        <v>393</v>
      </c>
      <c r="E110" s="16" t="s">
        <v>296</v>
      </c>
      <c r="F110" s="60">
        <v>2.75</v>
      </c>
      <c r="H110" s="10"/>
      <c r="I110" s="10"/>
      <c r="J110" s="10"/>
      <c r="K110" s="10"/>
    </row>
    <row r="111" spans="1:11" ht="45" x14ac:dyDescent="0.25">
      <c r="A111" s="14" t="s">
        <v>501</v>
      </c>
      <c r="B111" s="6" t="s">
        <v>73</v>
      </c>
      <c r="C111" s="6"/>
      <c r="D111" s="6" t="s">
        <v>394</v>
      </c>
      <c r="E111" s="16" t="s">
        <v>297</v>
      </c>
      <c r="F111" s="60">
        <v>9.759999999999998</v>
      </c>
      <c r="H111" s="10"/>
      <c r="I111" s="10"/>
      <c r="J111" s="10"/>
      <c r="K111" s="10"/>
    </row>
    <row r="112" spans="1:11" ht="45" x14ac:dyDescent="0.25">
      <c r="A112" s="14" t="s">
        <v>502</v>
      </c>
      <c r="B112" s="6" t="s">
        <v>73</v>
      </c>
      <c r="C112" s="6"/>
      <c r="D112" s="6" t="s">
        <v>395</v>
      </c>
      <c r="E112" s="16" t="s">
        <v>298</v>
      </c>
      <c r="F112" s="60">
        <v>6.42</v>
      </c>
      <c r="H112" s="10"/>
      <c r="I112" s="10"/>
      <c r="J112" s="10"/>
      <c r="K112" s="10"/>
    </row>
    <row r="113" spans="1:11" ht="45" x14ac:dyDescent="0.25">
      <c r="A113" s="14" t="s">
        <v>503</v>
      </c>
      <c r="B113" s="6" t="s">
        <v>73</v>
      </c>
      <c r="C113" s="6"/>
      <c r="D113" s="6" t="s">
        <v>396</v>
      </c>
      <c r="E113" s="16" t="s">
        <v>299</v>
      </c>
      <c r="F113" s="60">
        <v>3.25</v>
      </c>
      <c r="H113" s="10"/>
      <c r="I113" s="10"/>
      <c r="J113" s="10"/>
      <c r="K113" s="10"/>
    </row>
    <row r="114" spans="1:11" ht="45" x14ac:dyDescent="0.25">
      <c r="A114" s="14" t="s">
        <v>504</v>
      </c>
      <c r="B114" s="6" t="s">
        <v>73</v>
      </c>
      <c r="C114" s="6"/>
      <c r="D114" s="6" t="s">
        <v>397</v>
      </c>
      <c r="E114" s="16" t="s">
        <v>300</v>
      </c>
      <c r="F114" s="60">
        <v>12.62</v>
      </c>
      <c r="H114" s="10"/>
      <c r="I114" s="10"/>
      <c r="J114" s="10"/>
      <c r="K114" s="10"/>
    </row>
    <row r="115" spans="1:11" ht="45" x14ac:dyDescent="0.25">
      <c r="A115" s="14" t="s">
        <v>505</v>
      </c>
      <c r="B115" s="6" t="s">
        <v>75</v>
      </c>
      <c r="C115" s="6"/>
      <c r="D115" s="6" t="s">
        <v>398</v>
      </c>
      <c r="E115" s="16" t="s">
        <v>301</v>
      </c>
      <c r="F115" s="60">
        <v>4.92</v>
      </c>
      <c r="H115" s="10"/>
      <c r="I115" s="10"/>
      <c r="J115" s="10"/>
      <c r="K115" s="10"/>
    </row>
    <row r="116" spans="1:11" ht="45" x14ac:dyDescent="0.25">
      <c r="A116" s="14" t="s">
        <v>506</v>
      </c>
      <c r="B116" s="6" t="s">
        <v>75</v>
      </c>
      <c r="C116" s="6"/>
      <c r="D116" s="6" t="s">
        <v>399</v>
      </c>
      <c r="E116" s="16" t="s">
        <v>302</v>
      </c>
      <c r="F116" s="60">
        <v>0.75</v>
      </c>
      <c r="H116" s="10"/>
      <c r="I116" s="10"/>
      <c r="J116" s="10"/>
      <c r="K116" s="10"/>
    </row>
    <row r="117" spans="1:11" ht="45" x14ac:dyDescent="0.25">
      <c r="A117" s="14" t="s">
        <v>507</v>
      </c>
      <c r="B117" s="6" t="s">
        <v>75</v>
      </c>
      <c r="C117" s="6"/>
      <c r="D117" s="6" t="s">
        <v>400</v>
      </c>
      <c r="E117" s="16" t="s">
        <v>303</v>
      </c>
      <c r="F117" s="60">
        <v>4.04</v>
      </c>
      <c r="H117" s="10"/>
      <c r="I117" s="10"/>
      <c r="J117" s="10"/>
      <c r="K117" s="10"/>
    </row>
    <row r="118" spans="1:11" ht="45" x14ac:dyDescent="0.25">
      <c r="A118" s="14" t="s">
        <v>508</v>
      </c>
      <c r="B118" s="6" t="s">
        <v>75</v>
      </c>
      <c r="C118" s="6"/>
      <c r="D118" s="6" t="s">
        <v>401</v>
      </c>
      <c r="E118" s="16" t="s">
        <v>304</v>
      </c>
      <c r="F118" s="60">
        <v>6.73</v>
      </c>
      <c r="H118" s="10"/>
      <c r="I118" s="10"/>
      <c r="J118" s="10"/>
      <c r="K118" s="10"/>
    </row>
    <row r="119" spans="1:11" ht="45" x14ac:dyDescent="0.25">
      <c r="A119" s="14" t="s">
        <v>509</v>
      </c>
      <c r="B119" s="6" t="s">
        <v>75</v>
      </c>
      <c r="C119" s="6"/>
      <c r="D119" s="6" t="s">
        <v>402</v>
      </c>
      <c r="E119" s="16" t="s">
        <v>305</v>
      </c>
      <c r="F119" s="60">
        <v>1.25</v>
      </c>
      <c r="H119" s="10"/>
      <c r="I119" s="10"/>
      <c r="J119" s="10"/>
      <c r="K119" s="10"/>
    </row>
    <row r="120" spans="1:11" ht="45" x14ac:dyDescent="0.25">
      <c r="A120" s="14" t="s">
        <v>510</v>
      </c>
      <c r="B120" s="6" t="s">
        <v>75</v>
      </c>
      <c r="C120" s="6"/>
      <c r="D120" s="6" t="s">
        <v>403</v>
      </c>
      <c r="E120" s="16" t="s">
        <v>306</v>
      </c>
      <c r="F120" s="60">
        <v>5.7999999999999989</v>
      </c>
      <c r="H120" s="10"/>
      <c r="I120" s="10"/>
      <c r="J120" s="10"/>
      <c r="K120" s="10"/>
    </row>
    <row r="121" spans="1:11" ht="45" x14ac:dyDescent="0.25">
      <c r="A121" s="14" t="s">
        <v>511</v>
      </c>
      <c r="B121" s="6" t="s">
        <v>75</v>
      </c>
      <c r="C121" s="6"/>
      <c r="D121" s="6" t="s">
        <v>404</v>
      </c>
      <c r="E121" s="16" t="s">
        <v>307</v>
      </c>
      <c r="F121" s="60">
        <v>8.82</v>
      </c>
      <c r="H121" s="10"/>
      <c r="I121" s="10"/>
      <c r="J121" s="10"/>
      <c r="K121" s="10"/>
    </row>
    <row r="122" spans="1:11" ht="45" x14ac:dyDescent="0.25">
      <c r="A122" s="14" t="s">
        <v>512</v>
      </c>
      <c r="B122" s="6" t="s">
        <v>75</v>
      </c>
      <c r="C122" s="6"/>
      <c r="D122" s="6" t="s">
        <v>405</v>
      </c>
      <c r="E122" s="16" t="s">
        <v>308</v>
      </c>
      <c r="F122" s="60">
        <v>1.75</v>
      </c>
      <c r="H122" s="10"/>
      <c r="I122" s="10"/>
      <c r="J122" s="10"/>
      <c r="K122" s="10"/>
    </row>
    <row r="123" spans="1:11" ht="45" x14ac:dyDescent="0.25">
      <c r="A123" s="14" t="s">
        <v>513</v>
      </c>
      <c r="B123" s="6" t="s">
        <v>75</v>
      </c>
      <c r="C123" s="6"/>
      <c r="D123" s="6" t="s">
        <v>406</v>
      </c>
      <c r="E123" s="16" t="s">
        <v>309</v>
      </c>
      <c r="F123" s="60">
        <v>8.11</v>
      </c>
      <c r="H123" s="10"/>
      <c r="I123" s="10"/>
      <c r="J123" s="10"/>
      <c r="K123" s="10"/>
    </row>
    <row r="124" spans="1:11" ht="60" x14ac:dyDescent="0.25">
      <c r="A124" s="14" t="s">
        <v>514</v>
      </c>
      <c r="B124" s="6" t="s">
        <v>75</v>
      </c>
      <c r="C124" s="6" t="s">
        <v>274</v>
      </c>
      <c r="D124" s="6" t="s">
        <v>407</v>
      </c>
      <c r="E124" s="16" t="s">
        <v>310</v>
      </c>
      <c r="F124" s="60">
        <v>7.6899999999999995</v>
      </c>
      <c r="H124" s="10"/>
      <c r="I124" s="10"/>
      <c r="J124" s="10"/>
      <c r="K124" s="10"/>
    </row>
    <row r="125" spans="1:11" ht="60" x14ac:dyDescent="0.25">
      <c r="A125" s="14" t="s">
        <v>515</v>
      </c>
      <c r="B125" s="6" t="s">
        <v>75</v>
      </c>
      <c r="C125" s="6" t="s">
        <v>274</v>
      </c>
      <c r="D125" s="6" t="s">
        <v>408</v>
      </c>
      <c r="E125" s="16" t="s">
        <v>311</v>
      </c>
      <c r="F125" s="60">
        <v>2</v>
      </c>
      <c r="H125" s="10"/>
      <c r="I125" s="10"/>
      <c r="J125" s="10"/>
      <c r="K125" s="10"/>
    </row>
    <row r="126" spans="1:11" ht="60" x14ac:dyDescent="0.25">
      <c r="A126" s="14" t="s">
        <v>516</v>
      </c>
      <c r="B126" s="6" t="s">
        <v>75</v>
      </c>
      <c r="C126" s="6" t="s">
        <v>274</v>
      </c>
      <c r="D126" s="6" t="s">
        <v>409</v>
      </c>
      <c r="E126" s="16" t="s">
        <v>312</v>
      </c>
      <c r="F126" s="60">
        <v>5.29</v>
      </c>
      <c r="H126" s="10"/>
      <c r="I126" s="10"/>
      <c r="J126" s="10"/>
      <c r="K126" s="10"/>
    </row>
    <row r="127" spans="1:11" ht="60" x14ac:dyDescent="0.25">
      <c r="A127" s="14" t="s">
        <v>517</v>
      </c>
      <c r="B127" s="6" t="s">
        <v>75</v>
      </c>
      <c r="C127" s="6" t="s">
        <v>274</v>
      </c>
      <c r="D127" s="6" t="s">
        <v>410</v>
      </c>
      <c r="E127" s="16" t="s">
        <v>313</v>
      </c>
      <c r="F127" s="60">
        <v>0.25</v>
      </c>
      <c r="H127" s="10"/>
      <c r="I127" s="10"/>
      <c r="J127" s="10"/>
      <c r="K127" s="10"/>
    </row>
    <row r="128" spans="1:11" ht="60" x14ac:dyDescent="0.25">
      <c r="A128" s="14" t="s">
        <v>518</v>
      </c>
      <c r="B128" s="6" t="s">
        <v>75</v>
      </c>
      <c r="C128" s="6" t="s">
        <v>274</v>
      </c>
      <c r="D128" s="6" t="s">
        <v>411</v>
      </c>
      <c r="E128" s="16" t="s">
        <v>314</v>
      </c>
      <c r="F128" s="60">
        <v>12.27</v>
      </c>
      <c r="H128" s="10"/>
      <c r="I128" s="10"/>
      <c r="J128" s="10"/>
      <c r="K128" s="10"/>
    </row>
    <row r="129" spans="1:11" ht="60" x14ac:dyDescent="0.25">
      <c r="A129" s="14" t="s">
        <v>519</v>
      </c>
      <c r="B129" s="6" t="s">
        <v>75</v>
      </c>
      <c r="C129" s="6" t="s">
        <v>274</v>
      </c>
      <c r="D129" s="6" t="s">
        <v>412</v>
      </c>
      <c r="E129" s="16" t="s">
        <v>315</v>
      </c>
      <c r="F129" s="60">
        <v>2.5</v>
      </c>
      <c r="H129" s="10"/>
      <c r="I129" s="10"/>
      <c r="J129" s="10"/>
      <c r="K129" s="10"/>
    </row>
    <row r="130" spans="1:11" ht="60" x14ac:dyDescent="0.25">
      <c r="A130" s="14" t="s">
        <v>520</v>
      </c>
      <c r="B130" s="6" t="s">
        <v>75</v>
      </c>
      <c r="C130" s="6" t="s">
        <v>274</v>
      </c>
      <c r="D130" s="6" t="s">
        <v>413</v>
      </c>
      <c r="E130" s="16" t="s">
        <v>316</v>
      </c>
      <c r="F130" s="60">
        <v>8.1499999999999986</v>
      </c>
      <c r="H130" s="10"/>
      <c r="I130" s="10"/>
      <c r="J130" s="10"/>
      <c r="K130" s="10"/>
    </row>
    <row r="131" spans="1:11" ht="60" x14ac:dyDescent="0.25">
      <c r="A131" s="14" t="s">
        <v>521</v>
      </c>
      <c r="B131" s="6" t="s">
        <v>75</v>
      </c>
      <c r="C131" s="6" t="s">
        <v>274</v>
      </c>
      <c r="D131" s="6" t="s">
        <v>414</v>
      </c>
      <c r="E131" s="16" t="s">
        <v>317</v>
      </c>
      <c r="F131" s="60">
        <v>0.25</v>
      </c>
      <c r="H131" s="10"/>
      <c r="I131" s="10"/>
      <c r="J131" s="10"/>
      <c r="K131" s="10"/>
    </row>
    <row r="132" spans="1:11" ht="60" x14ac:dyDescent="0.25">
      <c r="A132" s="14" t="s">
        <v>522</v>
      </c>
      <c r="B132" s="6" t="s">
        <v>75</v>
      </c>
      <c r="C132" s="6" t="s">
        <v>274</v>
      </c>
      <c r="D132" s="6" t="s">
        <v>415</v>
      </c>
      <c r="E132" s="16" t="s">
        <v>318</v>
      </c>
      <c r="F132" s="60">
        <v>16.850000000000001</v>
      </c>
      <c r="H132" s="10"/>
      <c r="I132" s="10"/>
      <c r="J132" s="10"/>
      <c r="K132" s="10"/>
    </row>
    <row r="133" spans="1:11" ht="60" x14ac:dyDescent="0.25">
      <c r="A133" s="14" t="s">
        <v>523</v>
      </c>
      <c r="B133" s="6" t="s">
        <v>75</v>
      </c>
      <c r="C133" s="6" t="s">
        <v>274</v>
      </c>
      <c r="D133" s="6" t="s">
        <v>416</v>
      </c>
      <c r="E133" s="16" t="s">
        <v>319</v>
      </c>
      <c r="F133" s="60">
        <v>3</v>
      </c>
      <c r="H133" s="10"/>
      <c r="I133" s="10"/>
      <c r="J133" s="10"/>
      <c r="K133" s="10"/>
    </row>
    <row r="134" spans="1:11" ht="60" x14ac:dyDescent="0.25">
      <c r="A134" s="14" t="s">
        <v>524</v>
      </c>
      <c r="B134" s="6" t="s">
        <v>75</v>
      </c>
      <c r="C134" s="6" t="s">
        <v>274</v>
      </c>
      <c r="D134" s="6" t="s">
        <v>417</v>
      </c>
      <c r="E134" s="16" t="s">
        <v>320</v>
      </c>
      <c r="F134" s="60">
        <v>10.079999999999998</v>
      </c>
      <c r="H134" s="10"/>
      <c r="I134" s="10"/>
      <c r="J134" s="10"/>
      <c r="K134" s="10"/>
    </row>
    <row r="135" spans="1:11" ht="60" x14ac:dyDescent="0.25">
      <c r="A135" s="14" t="s">
        <v>525</v>
      </c>
      <c r="B135" s="6" t="s">
        <v>75</v>
      </c>
      <c r="C135" s="6" t="s">
        <v>274</v>
      </c>
      <c r="D135" s="6" t="s">
        <v>418</v>
      </c>
      <c r="E135" s="16" t="s">
        <v>321</v>
      </c>
      <c r="F135" s="60">
        <v>0.25</v>
      </c>
      <c r="H135" s="10"/>
      <c r="I135" s="10"/>
      <c r="J135" s="10"/>
      <c r="K135" s="10"/>
    </row>
    <row r="136" spans="1:11" ht="60" x14ac:dyDescent="0.25">
      <c r="A136" s="14" t="s">
        <v>526</v>
      </c>
      <c r="B136" s="6" t="s">
        <v>75</v>
      </c>
      <c r="C136" s="6" t="s">
        <v>274</v>
      </c>
      <c r="D136" s="6" t="s">
        <v>419</v>
      </c>
      <c r="E136" s="16" t="s">
        <v>322</v>
      </c>
      <c r="F136" s="60">
        <v>21.43</v>
      </c>
      <c r="H136" s="10"/>
      <c r="I136" s="10"/>
      <c r="J136" s="10"/>
      <c r="K136" s="10"/>
    </row>
    <row r="137" spans="1:11" ht="60" x14ac:dyDescent="0.25">
      <c r="A137" s="14" t="s">
        <v>527</v>
      </c>
      <c r="B137" s="6" t="s">
        <v>75</v>
      </c>
      <c r="C137" s="6" t="s">
        <v>274</v>
      </c>
      <c r="D137" s="6" t="s">
        <v>420</v>
      </c>
      <c r="E137" s="16" t="s">
        <v>323</v>
      </c>
      <c r="F137" s="60">
        <v>3.5</v>
      </c>
      <c r="H137" s="10"/>
      <c r="I137" s="10"/>
      <c r="J137" s="10"/>
      <c r="K137" s="10"/>
    </row>
    <row r="138" spans="1:11" ht="66" customHeight="1" x14ac:dyDescent="0.25">
      <c r="A138" s="14" t="s">
        <v>528</v>
      </c>
      <c r="B138" s="6" t="s">
        <v>75</v>
      </c>
      <c r="C138" s="6" t="s">
        <v>274</v>
      </c>
      <c r="D138" s="6" t="s">
        <v>421</v>
      </c>
      <c r="E138" s="16" t="s">
        <v>324</v>
      </c>
      <c r="F138" s="60">
        <v>13.87</v>
      </c>
      <c r="H138" s="10"/>
      <c r="I138" s="10"/>
      <c r="J138" s="10"/>
      <c r="K138" s="10"/>
    </row>
    <row r="139" spans="1:11" ht="60" x14ac:dyDescent="0.25">
      <c r="A139" s="14" t="s">
        <v>529</v>
      </c>
      <c r="B139" s="6" t="s">
        <v>75</v>
      </c>
      <c r="C139" s="6" t="s">
        <v>274</v>
      </c>
      <c r="D139" s="6" t="s">
        <v>422</v>
      </c>
      <c r="E139" s="16" t="s">
        <v>325</v>
      </c>
      <c r="F139" s="60">
        <v>0.25</v>
      </c>
      <c r="H139" s="10"/>
      <c r="I139" s="10"/>
      <c r="J139" s="10"/>
      <c r="K139" s="10"/>
    </row>
    <row r="140" spans="1:11" ht="75" x14ac:dyDescent="0.25">
      <c r="A140" s="14" t="s">
        <v>530</v>
      </c>
      <c r="B140" s="15"/>
      <c r="C140" s="15" t="s">
        <v>275</v>
      </c>
      <c r="D140" s="17" t="s">
        <v>346</v>
      </c>
      <c r="E140" s="18" t="s">
        <v>659</v>
      </c>
      <c r="F140" s="60">
        <v>1.53</v>
      </c>
      <c r="H140" s="10"/>
      <c r="I140" s="10"/>
      <c r="J140" s="10"/>
      <c r="K140" s="10"/>
    </row>
    <row r="141" spans="1:11" ht="75" x14ac:dyDescent="0.25">
      <c r="A141" s="14" t="s">
        <v>531</v>
      </c>
      <c r="B141" s="15"/>
      <c r="C141" s="15" t="s">
        <v>275</v>
      </c>
      <c r="D141" s="17" t="s">
        <v>347</v>
      </c>
      <c r="E141" s="18" t="s">
        <v>660</v>
      </c>
      <c r="F141" s="60">
        <v>1.95</v>
      </c>
      <c r="H141" s="10"/>
      <c r="I141" s="10"/>
      <c r="J141" s="10"/>
      <c r="K141" s="10"/>
    </row>
    <row r="142" spans="1:11" ht="90.75" customHeight="1" x14ac:dyDescent="0.25">
      <c r="A142" s="14" t="s">
        <v>532</v>
      </c>
      <c r="B142" s="15"/>
      <c r="C142" s="15" t="s">
        <v>275</v>
      </c>
      <c r="D142" s="17" t="s">
        <v>348</v>
      </c>
      <c r="E142" s="18" t="s">
        <v>661</v>
      </c>
      <c r="F142" s="60">
        <v>1.85</v>
      </c>
      <c r="H142" s="10"/>
      <c r="I142" s="10"/>
      <c r="J142" s="10"/>
      <c r="K142" s="10"/>
    </row>
    <row r="143" spans="1:11" ht="90" x14ac:dyDescent="0.25">
      <c r="A143" s="14" t="s">
        <v>533</v>
      </c>
      <c r="B143" s="15"/>
      <c r="C143" s="15" t="s">
        <v>275</v>
      </c>
      <c r="D143" s="17" t="s">
        <v>349</v>
      </c>
      <c r="E143" s="18" t="s">
        <v>662</v>
      </c>
      <c r="F143" s="60">
        <v>2.5</v>
      </c>
      <c r="H143" s="10"/>
      <c r="I143" s="10"/>
      <c r="J143" s="10"/>
      <c r="K143" s="10"/>
    </row>
    <row r="144" spans="1:11" ht="60" x14ac:dyDescent="0.25">
      <c r="A144" s="14" t="s">
        <v>534</v>
      </c>
      <c r="B144" s="15"/>
      <c r="C144" s="15" t="s">
        <v>275</v>
      </c>
      <c r="D144" s="17" t="s">
        <v>350</v>
      </c>
      <c r="E144" s="18" t="s">
        <v>665</v>
      </c>
      <c r="F144" s="60">
        <v>2.4500000000000002</v>
      </c>
      <c r="H144" s="10"/>
      <c r="I144" s="10"/>
      <c r="J144" s="10"/>
      <c r="K144" s="10"/>
    </row>
    <row r="145" spans="1:11" ht="75" x14ac:dyDescent="0.25">
      <c r="A145" s="14" t="s">
        <v>535</v>
      </c>
      <c r="B145" s="15"/>
      <c r="C145" s="15" t="s">
        <v>275</v>
      </c>
      <c r="D145" s="17" t="s">
        <v>345</v>
      </c>
      <c r="E145" s="18" t="s">
        <v>663</v>
      </c>
      <c r="F145" s="60">
        <v>3.25</v>
      </c>
      <c r="G145" s="78"/>
      <c r="H145" s="10"/>
      <c r="I145" s="10"/>
      <c r="J145" s="10"/>
      <c r="K145" s="10"/>
    </row>
    <row r="146" spans="1:11" ht="75" x14ac:dyDescent="0.25">
      <c r="A146" s="14" t="s">
        <v>536</v>
      </c>
      <c r="B146" s="15"/>
      <c r="C146" s="15" t="s">
        <v>341</v>
      </c>
      <c r="D146" s="17" t="s">
        <v>655</v>
      </c>
      <c r="E146" s="18" t="s">
        <v>664</v>
      </c>
      <c r="F146" s="60">
        <v>3.35</v>
      </c>
      <c r="H146" s="10"/>
      <c r="I146" s="10"/>
      <c r="J146" s="10"/>
      <c r="K146" s="10"/>
    </row>
    <row r="147" spans="1:11" ht="90" x14ac:dyDescent="0.25">
      <c r="A147" s="14" t="s">
        <v>537</v>
      </c>
      <c r="B147" s="15"/>
      <c r="C147" s="15" t="s">
        <v>341</v>
      </c>
      <c r="D147" s="17" t="s">
        <v>654</v>
      </c>
      <c r="E147" s="18" t="s">
        <v>666</v>
      </c>
      <c r="F147" s="60">
        <v>3.75</v>
      </c>
      <c r="H147" s="10"/>
      <c r="I147" s="10"/>
      <c r="J147" s="10"/>
      <c r="K147" s="10"/>
    </row>
    <row r="148" spans="1:11" ht="60" x14ac:dyDescent="0.25">
      <c r="A148" s="14" t="s">
        <v>538</v>
      </c>
      <c r="B148" s="15"/>
      <c r="C148" s="91" t="s">
        <v>341</v>
      </c>
      <c r="D148" s="91" t="s">
        <v>668</v>
      </c>
      <c r="E148" s="58" t="s">
        <v>699</v>
      </c>
      <c r="F148" s="60">
        <v>4</v>
      </c>
      <c r="H148" s="10"/>
      <c r="I148" s="10"/>
      <c r="J148" s="10"/>
      <c r="K148" s="10"/>
    </row>
    <row r="149" spans="1:11" x14ac:dyDescent="0.25">
      <c r="A149" s="14" t="s">
        <v>539</v>
      </c>
      <c r="B149" s="6" t="s">
        <v>75</v>
      </c>
      <c r="C149" s="15"/>
      <c r="D149" s="6" t="s">
        <v>423</v>
      </c>
      <c r="E149" s="18" t="s">
        <v>256</v>
      </c>
      <c r="F149" s="60">
        <v>1.55</v>
      </c>
      <c r="H149" s="10"/>
      <c r="I149" s="10"/>
      <c r="J149" s="10"/>
      <c r="K149" s="10"/>
    </row>
    <row r="150" spans="1:11" x14ac:dyDescent="0.25">
      <c r="A150" s="14" t="s">
        <v>540</v>
      </c>
      <c r="B150" s="6" t="s">
        <v>75</v>
      </c>
      <c r="C150" s="15"/>
      <c r="D150" s="6" t="s">
        <v>424</v>
      </c>
      <c r="E150" s="18" t="s">
        <v>105</v>
      </c>
      <c r="F150" s="60">
        <v>1.01</v>
      </c>
      <c r="H150" s="10"/>
      <c r="I150" s="10"/>
      <c r="J150" s="10"/>
      <c r="K150" s="10"/>
    </row>
    <row r="151" spans="1:11" x14ac:dyDescent="0.25">
      <c r="A151" s="14" t="s">
        <v>541</v>
      </c>
      <c r="B151" s="6" t="s">
        <v>75</v>
      </c>
      <c r="C151" s="15"/>
      <c r="D151" s="6" t="s">
        <v>425</v>
      </c>
      <c r="E151" s="18" t="s">
        <v>326</v>
      </c>
      <c r="F151" s="60">
        <v>2.58</v>
      </c>
      <c r="H151" s="10"/>
      <c r="I151" s="10"/>
      <c r="J151" s="10"/>
      <c r="K151" s="10"/>
    </row>
    <row r="152" spans="1:11" x14ac:dyDescent="0.25">
      <c r="A152" s="14" t="s">
        <v>600</v>
      </c>
      <c r="B152" s="6" t="s">
        <v>75</v>
      </c>
      <c r="C152" s="15"/>
      <c r="D152" s="6" t="s">
        <v>426</v>
      </c>
      <c r="E152" s="18" t="s">
        <v>257</v>
      </c>
      <c r="F152" s="60">
        <v>2.8</v>
      </c>
      <c r="H152" s="10"/>
      <c r="I152" s="10"/>
      <c r="J152" s="10"/>
      <c r="K152" s="10"/>
    </row>
    <row r="153" spans="1:11" ht="30" x14ac:dyDescent="0.25">
      <c r="A153" s="14" t="s">
        <v>601</v>
      </c>
      <c r="B153" s="6" t="s">
        <v>75</v>
      </c>
      <c r="C153" s="15"/>
      <c r="D153" s="6" t="s">
        <v>427</v>
      </c>
      <c r="E153" s="18" t="s">
        <v>51</v>
      </c>
      <c r="F153" s="60">
        <v>4.7700000000000005</v>
      </c>
      <c r="H153" s="10"/>
      <c r="I153" s="10"/>
      <c r="J153" s="10"/>
      <c r="K153" s="10"/>
    </row>
    <row r="154" spans="1:11" x14ac:dyDescent="0.25">
      <c r="A154" s="14" t="s">
        <v>602</v>
      </c>
      <c r="B154" s="69" t="s">
        <v>74</v>
      </c>
      <c r="C154" s="15"/>
      <c r="D154" s="6" t="s">
        <v>428</v>
      </c>
      <c r="E154" s="18" t="s">
        <v>328</v>
      </c>
      <c r="F154" s="60">
        <v>2.34</v>
      </c>
      <c r="H154" s="10"/>
      <c r="I154" s="10"/>
      <c r="J154" s="10"/>
      <c r="K154" s="10"/>
    </row>
    <row r="155" spans="1:11" x14ac:dyDescent="0.25">
      <c r="A155" s="14" t="s">
        <v>603</v>
      </c>
      <c r="B155" s="69" t="s">
        <v>74</v>
      </c>
      <c r="C155" s="15"/>
      <c r="D155" s="6" t="s">
        <v>429</v>
      </c>
      <c r="E155" s="18" t="s">
        <v>329</v>
      </c>
      <c r="F155" s="60">
        <v>4.5600000000000005</v>
      </c>
      <c r="H155" s="10"/>
      <c r="I155" s="10"/>
      <c r="J155" s="10"/>
      <c r="K155" s="10"/>
    </row>
    <row r="156" spans="1:11" x14ac:dyDescent="0.25">
      <c r="A156" s="14" t="s">
        <v>604</v>
      </c>
      <c r="B156" s="6" t="s">
        <v>86</v>
      </c>
      <c r="C156" s="15"/>
      <c r="D156" s="6" t="s">
        <v>430</v>
      </c>
      <c r="E156" s="18" t="s">
        <v>85</v>
      </c>
      <c r="F156" s="60">
        <v>1.29</v>
      </c>
      <c r="H156" s="10"/>
      <c r="I156" s="10"/>
      <c r="J156" s="10"/>
      <c r="K156" s="10"/>
    </row>
    <row r="157" spans="1:11" x14ac:dyDescent="0.25">
      <c r="A157" s="14" t="s">
        <v>605</v>
      </c>
      <c r="B157" s="6" t="s">
        <v>327</v>
      </c>
      <c r="C157" s="15"/>
      <c r="D157" s="6" t="s">
        <v>431</v>
      </c>
      <c r="E157" s="18" t="s">
        <v>331</v>
      </c>
      <c r="F157" s="60">
        <v>5.91</v>
      </c>
      <c r="H157" s="10"/>
      <c r="I157" s="10"/>
      <c r="J157" s="10"/>
      <c r="K157" s="10"/>
    </row>
    <row r="158" spans="1:11" x14ac:dyDescent="0.25">
      <c r="A158" s="14" t="s">
        <v>606</v>
      </c>
      <c r="B158" s="6" t="s">
        <v>327</v>
      </c>
      <c r="C158" s="15"/>
      <c r="D158" s="6" t="s">
        <v>432</v>
      </c>
      <c r="E158" s="18" t="s">
        <v>332</v>
      </c>
      <c r="F158" s="60">
        <v>9.69</v>
      </c>
      <c r="H158" s="10"/>
      <c r="I158" s="10"/>
      <c r="J158" s="10"/>
      <c r="K158" s="10"/>
    </row>
    <row r="159" spans="1:11" x14ac:dyDescent="0.25">
      <c r="A159" s="14" t="s">
        <v>607</v>
      </c>
      <c r="B159" s="6" t="s">
        <v>98</v>
      </c>
      <c r="C159" s="15"/>
      <c r="D159" s="6" t="s">
        <v>433</v>
      </c>
      <c r="E159" s="18" t="s">
        <v>97</v>
      </c>
      <c r="F159" s="60">
        <v>2.06</v>
      </c>
      <c r="H159" s="10"/>
      <c r="I159" s="10"/>
      <c r="J159" s="10"/>
      <c r="K159" s="10"/>
    </row>
    <row r="160" spans="1:11" x14ac:dyDescent="0.25">
      <c r="A160" s="14" t="s">
        <v>608</v>
      </c>
      <c r="B160" s="6" t="s">
        <v>101</v>
      </c>
      <c r="C160" s="15"/>
      <c r="D160" s="6" t="s">
        <v>449</v>
      </c>
      <c r="E160" s="18" t="s">
        <v>106</v>
      </c>
      <c r="F160" s="60">
        <v>0.5</v>
      </c>
      <c r="H160" s="10"/>
      <c r="I160" s="10"/>
      <c r="J160" s="10"/>
      <c r="K160" s="10"/>
    </row>
    <row r="161" spans="1:11" x14ac:dyDescent="0.25">
      <c r="A161" s="14" t="s">
        <v>609</v>
      </c>
      <c r="B161" s="6" t="s">
        <v>330</v>
      </c>
      <c r="C161" s="15"/>
      <c r="D161" s="6" t="s">
        <v>434</v>
      </c>
      <c r="E161" s="18" t="s">
        <v>147</v>
      </c>
      <c r="F161" s="60">
        <v>1.25</v>
      </c>
      <c r="H161" s="10"/>
      <c r="I161" s="10"/>
      <c r="J161" s="10"/>
      <c r="K161" s="10"/>
    </row>
    <row r="162" spans="1:11" ht="30" x14ac:dyDescent="0.25">
      <c r="A162" s="14" t="s">
        <v>610</v>
      </c>
      <c r="B162" s="6" t="s">
        <v>330</v>
      </c>
      <c r="C162" s="15"/>
      <c r="D162" s="6" t="s">
        <v>435</v>
      </c>
      <c r="E162" s="18" t="s">
        <v>335</v>
      </c>
      <c r="F162" s="60">
        <v>2.8</v>
      </c>
      <c r="H162" s="10"/>
      <c r="I162" s="10"/>
      <c r="J162" s="10"/>
      <c r="K162" s="10"/>
    </row>
    <row r="163" spans="1:11" ht="30" x14ac:dyDescent="0.25">
      <c r="A163" s="14" t="s">
        <v>636</v>
      </c>
      <c r="B163" s="6" t="s">
        <v>330</v>
      </c>
      <c r="C163" s="15"/>
      <c r="D163" s="6" t="s">
        <v>436</v>
      </c>
      <c r="E163" s="18" t="s">
        <v>336</v>
      </c>
      <c r="F163" s="60">
        <v>3.83</v>
      </c>
      <c r="H163" s="10"/>
      <c r="I163" s="10"/>
      <c r="J163" s="10"/>
      <c r="K163" s="10"/>
    </row>
    <row r="164" spans="1:11" x14ac:dyDescent="0.25">
      <c r="A164" s="14" t="s">
        <v>637</v>
      </c>
      <c r="B164" s="69" t="s">
        <v>112</v>
      </c>
      <c r="C164" s="15"/>
      <c r="D164" s="6" t="s">
        <v>438</v>
      </c>
      <c r="E164" s="18" t="s">
        <v>111</v>
      </c>
      <c r="F164" s="60">
        <v>2.96</v>
      </c>
      <c r="H164" s="10"/>
      <c r="I164" s="10"/>
      <c r="J164" s="10"/>
      <c r="K164" s="10"/>
    </row>
    <row r="165" spans="1:11" x14ac:dyDescent="0.25">
      <c r="A165" s="14" t="s">
        <v>638</v>
      </c>
      <c r="B165" s="69" t="s">
        <v>116</v>
      </c>
      <c r="C165" s="15"/>
      <c r="D165" s="6" t="s">
        <v>451</v>
      </c>
      <c r="E165" s="18" t="s">
        <v>115</v>
      </c>
      <c r="F165" s="60">
        <v>2.52</v>
      </c>
      <c r="H165" s="10"/>
      <c r="I165" s="10"/>
      <c r="J165" s="10"/>
      <c r="K165" s="10"/>
    </row>
    <row r="166" spans="1:11" ht="30" x14ac:dyDescent="0.25">
      <c r="A166" s="14" t="s">
        <v>639</v>
      </c>
      <c r="B166" s="69" t="s">
        <v>640</v>
      </c>
      <c r="C166" s="15"/>
      <c r="D166" s="6" t="s">
        <v>641</v>
      </c>
      <c r="E166" s="18" t="s">
        <v>642</v>
      </c>
      <c r="F166" s="60">
        <v>2.5300000000000002</v>
      </c>
      <c r="H166" s="10"/>
      <c r="I166" s="10"/>
      <c r="J166" s="10"/>
      <c r="K166" s="10"/>
    </row>
    <row r="167" spans="1:11" x14ac:dyDescent="0.25">
      <c r="A167" s="14" t="s">
        <v>669</v>
      </c>
      <c r="B167" s="69" t="s">
        <v>560</v>
      </c>
      <c r="C167" s="15"/>
      <c r="D167" s="6" t="s">
        <v>590</v>
      </c>
      <c r="E167" s="18" t="s">
        <v>559</v>
      </c>
      <c r="F167" s="60">
        <v>2.7199999999999998</v>
      </c>
      <c r="H167" s="10"/>
      <c r="I167" s="10"/>
      <c r="J167" s="10"/>
      <c r="K167" s="10"/>
    </row>
    <row r="168" spans="1:11" x14ac:dyDescent="0.25">
      <c r="A168" s="14" t="s">
        <v>688</v>
      </c>
      <c r="B168" s="69" t="s">
        <v>564</v>
      </c>
      <c r="C168" s="15"/>
      <c r="D168" s="6" t="s">
        <v>591</v>
      </c>
      <c r="E168" s="18" t="s">
        <v>612</v>
      </c>
      <c r="F168" s="60">
        <v>4.88</v>
      </c>
      <c r="H168" s="10"/>
      <c r="I168" s="10"/>
      <c r="J168" s="10"/>
      <c r="K168" s="10"/>
    </row>
    <row r="169" spans="1:11" x14ac:dyDescent="0.25">
      <c r="A169" s="14" t="s">
        <v>689</v>
      </c>
      <c r="B169" s="69" t="s">
        <v>564</v>
      </c>
      <c r="C169" s="15"/>
      <c r="D169" s="6" t="s">
        <v>611</v>
      </c>
      <c r="E169" s="18" t="s">
        <v>613</v>
      </c>
      <c r="F169" s="60">
        <v>4.88</v>
      </c>
      <c r="H169" s="10"/>
      <c r="I169" s="10"/>
      <c r="J169" s="10"/>
      <c r="K169" s="10"/>
    </row>
    <row r="170" spans="1:11" x14ac:dyDescent="0.25">
      <c r="A170" s="14" t="s">
        <v>690</v>
      </c>
      <c r="B170" s="69" t="s">
        <v>705</v>
      </c>
      <c r="C170" s="15"/>
      <c r="D170" s="6" t="s">
        <v>704</v>
      </c>
      <c r="E170" s="18" t="s">
        <v>706</v>
      </c>
      <c r="F170" s="60">
        <v>4.42</v>
      </c>
      <c r="H170" s="10"/>
      <c r="I170" s="10"/>
      <c r="J170" s="10"/>
      <c r="K170" s="10"/>
    </row>
    <row r="171" spans="1:11" x14ac:dyDescent="0.25">
      <c r="A171" s="14" t="s">
        <v>691</v>
      </c>
      <c r="B171" s="69" t="s">
        <v>708</v>
      </c>
      <c r="C171" s="15"/>
      <c r="D171" s="6" t="s">
        <v>709</v>
      </c>
      <c r="E171" s="18" t="s">
        <v>710</v>
      </c>
      <c r="F171" s="60">
        <v>4.62</v>
      </c>
      <c r="H171" s="10"/>
      <c r="I171" s="10"/>
      <c r="J171" s="10"/>
      <c r="K171" s="10"/>
    </row>
    <row r="172" spans="1:11" ht="30" x14ac:dyDescent="0.25">
      <c r="A172" s="14" t="s">
        <v>695</v>
      </c>
      <c r="B172" s="69" t="s">
        <v>589</v>
      </c>
      <c r="C172" s="15"/>
      <c r="D172" s="6" t="s">
        <v>593</v>
      </c>
      <c r="E172" s="18" t="s">
        <v>614</v>
      </c>
      <c r="F172" s="60">
        <v>7.0500000000000007</v>
      </c>
      <c r="H172" s="10"/>
      <c r="I172" s="10"/>
      <c r="J172" s="10"/>
      <c r="K172" s="10"/>
    </row>
    <row r="173" spans="1:11" x14ac:dyDescent="0.25">
      <c r="A173" s="14" t="s">
        <v>759</v>
      </c>
      <c r="B173" s="69" t="s">
        <v>589</v>
      </c>
      <c r="C173" s="15"/>
      <c r="D173" s="6" t="s">
        <v>594</v>
      </c>
      <c r="E173" s="18" t="s">
        <v>615</v>
      </c>
      <c r="F173" s="60">
        <v>1.06</v>
      </c>
      <c r="H173" s="10"/>
      <c r="I173" s="10"/>
      <c r="J173" s="10"/>
      <c r="K173" s="10"/>
    </row>
    <row r="174" spans="1:11" x14ac:dyDescent="0.25">
      <c r="A174" s="14" t="s">
        <v>760</v>
      </c>
      <c r="B174" s="69" t="s">
        <v>589</v>
      </c>
      <c r="C174" s="15"/>
      <c r="D174" s="6" t="s">
        <v>595</v>
      </c>
      <c r="E174" s="18" t="s">
        <v>616</v>
      </c>
      <c r="F174" s="60">
        <v>1.06</v>
      </c>
      <c r="H174" s="10"/>
      <c r="I174" s="10"/>
      <c r="J174" s="10"/>
      <c r="K174" s="10"/>
    </row>
    <row r="175" spans="1:11" x14ac:dyDescent="0.25">
      <c r="A175" s="14" t="s">
        <v>761</v>
      </c>
      <c r="B175" s="69" t="s">
        <v>589</v>
      </c>
      <c r="C175" s="15"/>
      <c r="D175" s="6" t="s">
        <v>596</v>
      </c>
      <c r="E175" s="18" t="s">
        <v>617</v>
      </c>
      <c r="F175" s="60">
        <v>1.44</v>
      </c>
      <c r="H175" s="10"/>
      <c r="I175" s="10"/>
      <c r="J175" s="10"/>
      <c r="K175" s="10"/>
    </row>
    <row r="176" spans="1:11" x14ac:dyDescent="0.25">
      <c r="A176" s="14" t="s">
        <v>762</v>
      </c>
      <c r="B176" s="69" t="s">
        <v>589</v>
      </c>
      <c r="C176" s="15"/>
      <c r="D176" s="6" t="s">
        <v>597</v>
      </c>
      <c r="E176" s="18" t="s">
        <v>618</v>
      </c>
      <c r="F176" s="60">
        <v>1.06</v>
      </c>
      <c r="H176" s="10"/>
      <c r="I176" s="10"/>
      <c r="J176" s="10"/>
      <c r="K176" s="10"/>
    </row>
    <row r="177" spans="1:11" x14ac:dyDescent="0.25">
      <c r="A177" s="14" t="s">
        <v>763</v>
      </c>
      <c r="B177" s="69" t="s">
        <v>589</v>
      </c>
      <c r="C177" s="15"/>
      <c r="D177" s="6" t="s">
        <v>598</v>
      </c>
      <c r="E177" s="18" t="s">
        <v>619</v>
      </c>
      <c r="F177" s="60">
        <v>1.06</v>
      </c>
      <c r="H177" s="10"/>
      <c r="I177" s="10"/>
      <c r="J177" s="10"/>
      <c r="K177" s="10"/>
    </row>
    <row r="178" spans="1:11" x14ac:dyDescent="0.25">
      <c r="A178" s="83" t="s">
        <v>764</v>
      </c>
      <c r="B178" s="71" t="s">
        <v>589</v>
      </c>
      <c r="C178" s="21"/>
      <c r="D178" s="7" t="s">
        <v>599</v>
      </c>
      <c r="E178" s="72" t="s">
        <v>620</v>
      </c>
      <c r="F178" s="61">
        <v>1.06</v>
      </c>
      <c r="H178" s="10"/>
      <c r="I178" s="10"/>
      <c r="J178" s="10"/>
      <c r="K178" s="10"/>
    </row>
    <row r="179" spans="1:11" ht="27.75" customHeight="1" x14ac:dyDescent="0.25">
      <c r="A179" s="11" t="s">
        <v>337</v>
      </c>
      <c r="B179" s="5"/>
      <c r="C179" s="5"/>
      <c r="D179" s="116"/>
      <c r="E179" s="116"/>
      <c r="F179" s="116"/>
      <c r="H179" s="10"/>
      <c r="I179" s="10"/>
      <c r="J179" s="10"/>
      <c r="K179" s="10"/>
    </row>
    <row r="180" spans="1:11" ht="18" customHeight="1" x14ac:dyDescent="0.25">
      <c r="A180" s="112" t="s">
        <v>262</v>
      </c>
      <c r="B180" s="112"/>
      <c r="C180" s="112"/>
      <c r="D180" s="112"/>
      <c r="E180" s="112"/>
      <c r="F180" s="112"/>
      <c r="H180" s="10"/>
      <c r="I180" s="10"/>
      <c r="J180" s="10"/>
      <c r="K180" s="10"/>
    </row>
    <row r="181" spans="1:11" ht="28.5" customHeight="1" x14ac:dyDescent="0.25">
      <c r="A181" s="112" t="s">
        <v>456</v>
      </c>
      <c r="B181" s="112"/>
      <c r="C181" s="112"/>
      <c r="D181" s="112"/>
      <c r="E181" s="112"/>
      <c r="F181" s="112"/>
      <c r="H181" s="10"/>
      <c r="I181" s="10"/>
      <c r="J181" s="10"/>
      <c r="K181" s="10"/>
    </row>
    <row r="182" spans="1:11" ht="39.75" customHeight="1" x14ac:dyDescent="0.25">
      <c r="A182" s="112" t="s">
        <v>621</v>
      </c>
      <c r="B182" s="112"/>
      <c r="C182" s="112"/>
      <c r="D182" s="112"/>
      <c r="E182" s="112"/>
      <c r="F182" s="112"/>
      <c r="H182" s="10"/>
      <c r="I182" s="10"/>
      <c r="J182" s="10"/>
      <c r="K182" s="10"/>
    </row>
    <row r="183" spans="1:11" ht="21.75" customHeight="1" x14ac:dyDescent="0.25">
      <c r="A183" s="112" t="s">
        <v>344</v>
      </c>
      <c r="B183" s="112"/>
      <c r="C183" s="112"/>
      <c r="D183" s="112"/>
      <c r="E183" s="112"/>
      <c r="F183" s="112"/>
      <c r="H183" s="10"/>
      <c r="I183" s="10"/>
      <c r="J183" s="10"/>
      <c r="K183" s="10"/>
    </row>
    <row r="184" spans="1:11" ht="63.75" customHeight="1" x14ac:dyDescent="0.25">
      <c r="A184" s="112" t="s">
        <v>770</v>
      </c>
      <c r="B184" s="112"/>
      <c r="C184" s="112"/>
      <c r="D184" s="112"/>
      <c r="E184" s="112"/>
      <c r="F184" s="112"/>
      <c r="H184" s="10"/>
      <c r="I184" s="10"/>
      <c r="J184" s="10"/>
      <c r="K184" s="10"/>
    </row>
    <row r="185" spans="1:11" ht="15" customHeight="1" x14ac:dyDescent="0.25">
      <c r="A185" s="112" t="s">
        <v>702</v>
      </c>
      <c r="B185" s="112"/>
      <c r="C185" s="112"/>
      <c r="D185" s="112"/>
      <c r="E185" s="112"/>
      <c r="F185" s="112"/>
      <c r="H185" s="10"/>
      <c r="I185" s="10"/>
      <c r="J185" s="10"/>
      <c r="K185" s="10"/>
    </row>
    <row r="186" spans="1:11" ht="25.5" customHeight="1" x14ac:dyDescent="0.25">
      <c r="A186" s="112" t="s">
        <v>446</v>
      </c>
      <c r="B186" s="112"/>
      <c r="C186" s="112"/>
      <c r="D186" s="112"/>
      <c r="E186" s="112"/>
      <c r="F186" s="112"/>
      <c r="H186" s="10"/>
      <c r="I186" s="10"/>
      <c r="J186" s="10"/>
      <c r="K186" s="10"/>
    </row>
    <row r="187" spans="1:11" ht="15" customHeight="1" x14ac:dyDescent="0.25">
      <c r="A187" s="112" t="s">
        <v>338</v>
      </c>
      <c r="B187" s="112"/>
      <c r="C187" s="112"/>
      <c r="D187" s="112"/>
      <c r="E187" s="112"/>
      <c r="F187" s="112"/>
      <c r="H187" s="10"/>
      <c r="I187" s="10"/>
      <c r="J187" s="10"/>
      <c r="K187" s="10"/>
    </row>
    <row r="188" spans="1:11" ht="15" customHeight="1" x14ac:dyDescent="0.25">
      <c r="A188" s="112" t="s">
        <v>339</v>
      </c>
      <c r="B188" s="112"/>
      <c r="C188" s="112"/>
      <c r="D188" s="112"/>
      <c r="E188" s="112"/>
      <c r="F188" s="112"/>
      <c r="H188" s="10"/>
      <c r="I188" s="10"/>
      <c r="J188" s="10"/>
      <c r="K188" s="10"/>
    </row>
    <row r="189" spans="1:11" ht="15.75" customHeight="1" x14ac:dyDescent="0.25">
      <c r="A189" s="112" t="s">
        <v>701</v>
      </c>
      <c r="B189" s="112"/>
      <c r="C189" s="112"/>
      <c r="D189" s="112"/>
      <c r="E189" s="112"/>
      <c r="F189" s="112"/>
      <c r="H189" s="10"/>
      <c r="I189" s="10"/>
      <c r="J189" s="10"/>
      <c r="K189" s="10"/>
    </row>
    <row r="190" spans="1:11" ht="42.75" customHeight="1" x14ac:dyDescent="0.25">
      <c r="A190" s="112" t="s">
        <v>340</v>
      </c>
      <c r="B190" s="112"/>
      <c r="C190" s="112"/>
      <c r="D190" s="112"/>
      <c r="E190" s="112"/>
      <c r="F190" s="112"/>
      <c r="H190" s="10"/>
      <c r="I190" s="10"/>
      <c r="J190" s="10"/>
      <c r="K190" s="10"/>
    </row>
    <row r="191" spans="1:11" ht="64.5" customHeight="1" x14ac:dyDescent="0.25">
      <c r="A191" s="112" t="s">
        <v>261</v>
      </c>
      <c r="B191" s="112"/>
      <c r="C191" s="112"/>
      <c r="D191" s="112"/>
      <c r="E191" s="112"/>
      <c r="F191" s="112"/>
      <c r="H191" s="10"/>
      <c r="I191" s="10"/>
      <c r="J191" s="10"/>
      <c r="K191" s="10"/>
    </row>
    <row r="192" spans="1:11" ht="30.75" customHeight="1" x14ac:dyDescent="0.25">
      <c r="A192" s="112" t="s">
        <v>769</v>
      </c>
      <c r="B192" s="112"/>
      <c r="C192" s="112"/>
      <c r="D192" s="112"/>
      <c r="E192" s="112"/>
      <c r="F192" s="112"/>
      <c r="H192" s="10"/>
      <c r="I192" s="10"/>
      <c r="J192" s="10"/>
      <c r="K192" s="10"/>
    </row>
    <row r="193" spans="1:11" ht="51.75" customHeight="1" x14ac:dyDescent="0.25">
      <c r="A193" s="112" t="s">
        <v>351</v>
      </c>
      <c r="B193" s="112"/>
      <c r="C193" s="112"/>
      <c r="D193" s="112"/>
      <c r="E193" s="112"/>
      <c r="F193" s="112"/>
      <c r="H193" s="10"/>
      <c r="I193" s="10"/>
      <c r="J193" s="10"/>
      <c r="K193" s="10"/>
    </row>
    <row r="194" spans="1:11" ht="26.25" customHeight="1" x14ac:dyDescent="0.25">
      <c r="A194" s="112" t="s">
        <v>667</v>
      </c>
      <c r="B194" s="112"/>
      <c r="C194" s="112"/>
      <c r="D194" s="112"/>
      <c r="E194" s="112"/>
      <c r="F194" s="112"/>
      <c r="H194" s="10"/>
      <c r="I194" s="10"/>
      <c r="J194" s="10"/>
      <c r="K194" s="10"/>
    </row>
    <row r="195" spans="1:11" ht="18.75" customHeight="1" x14ac:dyDescent="0.25">
      <c r="A195" s="117" t="s">
        <v>771</v>
      </c>
      <c r="B195" s="117"/>
      <c r="C195" s="117"/>
      <c r="D195" s="117"/>
      <c r="E195" s="117"/>
      <c r="F195" s="117"/>
      <c r="H195" s="10"/>
      <c r="I195" s="10"/>
      <c r="J195" s="10"/>
      <c r="K195" s="10"/>
    </row>
    <row r="196" spans="1:11" ht="31.5" customHeight="1" x14ac:dyDescent="0.25">
      <c r="A196" s="117" t="s">
        <v>703</v>
      </c>
      <c r="B196" s="117"/>
      <c r="C196" s="117"/>
      <c r="D196" s="117"/>
      <c r="E196" s="117"/>
      <c r="F196" s="117"/>
    </row>
    <row r="197" spans="1:11" ht="60" customHeight="1" x14ac:dyDescent="0.25">
      <c r="A197" s="117" t="s">
        <v>744</v>
      </c>
      <c r="B197" s="117"/>
      <c r="C197" s="117"/>
      <c r="D197" s="117"/>
      <c r="E197" s="117"/>
      <c r="F197" s="117"/>
    </row>
    <row r="198" spans="1:11" ht="29.25" customHeight="1" x14ac:dyDescent="0.25">
      <c r="A198" s="117" t="s">
        <v>746</v>
      </c>
      <c r="B198" s="117"/>
      <c r="C198" s="117"/>
      <c r="D198" s="117"/>
      <c r="E198" s="117"/>
      <c r="F198" s="117"/>
    </row>
    <row r="199" spans="1:11" ht="51.75" customHeight="1" x14ac:dyDescent="0.25">
      <c r="A199" s="117" t="s">
        <v>768</v>
      </c>
      <c r="B199" s="117"/>
      <c r="C199" s="117"/>
      <c r="D199" s="117"/>
      <c r="E199" s="117"/>
      <c r="F199" s="117"/>
    </row>
    <row r="200" spans="1:11" x14ac:dyDescent="0.25">
      <c r="A200" s="117" t="s">
        <v>775</v>
      </c>
      <c r="B200" s="117"/>
      <c r="C200" s="117"/>
      <c r="D200" s="117"/>
      <c r="E200" s="117"/>
      <c r="F200" s="117"/>
    </row>
  </sheetData>
  <autoFilter ref="A71:F198"/>
  <mergeCells count="31">
    <mergeCell ref="A200:F200"/>
    <mergeCell ref="A183:F183"/>
    <mergeCell ref="A13:A14"/>
    <mergeCell ref="B13:B14"/>
    <mergeCell ref="C13:C14"/>
    <mergeCell ref="D13:D14"/>
    <mergeCell ref="E13:E14"/>
    <mergeCell ref="F13:F14"/>
    <mergeCell ref="A181:F181"/>
    <mergeCell ref="A199:F199"/>
    <mergeCell ref="A197:F197"/>
    <mergeCell ref="A192:F192"/>
    <mergeCell ref="A198:F198"/>
    <mergeCell ref="A196:F196"/>
    <mergeCell ref="A195:F195"/>
    <mergeCell ref="A11:F11"/>
    <mergeCell ref="A190:F190"/>
    <mergeCell ref="A191:F191"/>
    <mergeCell ref="A193:F193"/>
    <mergeCell ref="A194:F194"/>
    <mergeCell ref="A184:F184"/>
    <mergeCell ref="A185:F185"/>
    <mergeCell ref="A186:F186"/>
    <mergeCell ref="A187:F187"/>
    <mergeCell ref="A188:F188"/>
    <mergeCell ref="A189:F189"/>
    <mergeCell ref="A15:F15"/>
    <mergeCell ref="A70:F70"/>
    <mergeCell ref="D179:F179"/>
    <mergeCell ref="A180:F180"/>
    <mergeCell ref="A182:F182"/>
  </mergeCells>
  <pageMargins left="0.74803149606299213" right="0.74803149606299213" top="0.98425196850393704" bottom="0.98425196850393704" header="0.51181102362204722" footer="0.51181102362204722"/>
  <pageSetup paperSize="9" scale="78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F191"/>
  <sheetViews>
    <sheetView topLeftCell="A104" workbookViewId="0">
      <selection activeCell="E122" sqref="E122"/>
    </sheetView>
  </sheetViews>
  <sheetFormatPr defaultRowHeight="15" x14ac:dyDescent="0.25"/>
  <cols>
    <col min="1" max="1" width="19.42578125" style="23" customWidth="1"/>
    <col min="2" max="2" width="31.140625" style="23" customWidth="1"/>
    <col min="3" max="3" width="9.85546875" style="23" customWidth="1"/>
    <col min="4" max="4" width="13.7109375" style="23" customWidth="1"/>
    <col min="5" max="5" width="12.85546875" style="23" customWidth="1"/>
    <col min="6" max="16384" width="9.140625" style="23"/>
  </cols>
  <sheetData>
    <row r="1" spans="1:6" ht="66" customHeight="1" x14ac:dyDescent="0.25">
      <c r="F1" s="108"/>
    </row>
    <row r="2" spans="1:6" ht="23.25" customHeight="1" x14ac:dyDescent="0.25">
      <c r="D2" s="109"/>
      <c r="E2" s="25"/>
      <c r="F2" s="107"/>
    </row>
    <row r="3" spans="1:6" ht="21" customHeight="1" x14ac:dyDescent="0.25">
      <c r="B3" s="93"/>
    </row>
    <row r="4" spans="1:6" x14ac:dyDescent="0.25">
      <c r="A4" s="109" t="s">
        <v>102</v>
      </c>
      <c r="B4" s="109"/>
      <c r="C4" s="32"/>
      <c r="D4" s="109"/>
      <c r="E4" s="25" t="s">
        <v>75</v>
      </c>
    </row>
    <row r="5" spans="1:6" ht="30" x14ac:dyDescent="0.25">
      <c r="A5" s="26" t="s">
        <v>1</v>
      </c>
      <c r="B5" s="26" t="s">
        <v>2</v>
      </c>
      <c r="C5" s="27" t="s">
        <v>59</v>
      </c>
      <c r="D5" s="26" t="s">
        <v>3</v>
      </c>
      <c r="E5" s="26" t="s">
        <v>23</v>
      </c>
    </row>
    <row r="6" spans="1:6" ht="45" hidden="1" x14ac:dyDescent="0.25">
      <c r="A6" s="28" t="s">
        <v>22</v>
      </c>
      <c r="B6" s="28" t="s">
        <v>4</v>
      </c>
      <c r="C6" s="28"/>
      <c r="D6" s="29"/>
      <c r="E6" s="29"/>
    </row>
    <row r="7" spans="1:6" x14ac:dyDescent="0.25">
      <c r="A7" s="29" t="s">
        <v>46</v>
      </c>
      <c r="B7" s="28" t="s">
        <v>47</v>
      </c>
      <c r="C7" s="28">
        <v>1</v>
      </c>
      <c r="D7" s="29">
        <v>1.55</v>
      </c>
      <c r="E7" s="29">
        <v>15.52</v>
      </c>
    </row>
    <row r="8" spans="1:6" x14ac:dyDescent="0.25">
      <c r="A8" s="28"/>
      <c r="B8" s="28"/>
      <c r="C8" s="28"/>
      <c r="D8" s="12">
        <f>SUM(D7:D7)</f>
        <v>1.55</v>
      </c>
      <c r="E8" s="12">
        <f>SUM(E7:E7)</f>
        <v>15.52</v>
      </c>
    </row>
    <row r="9" spans="1:6" x14ac:dyDescent="0.25">
      <c r="A9" s="32"/>
      <c r="B9" s="32"/>
      <c r="C9" s="32"/>
      <c r="D9" s="31"/>
      <c r="E9" s="31"/>
    </row>
    <row r="10" spans="1:6" x14ac:dyDescent="0.25">
      <c r="A10" s="138" t="s">
        <v>103</v>
      </c>
      <c r="B10" s="138"/>
      <c r="C10" s="138"/>
      <c r="D10" s="138"/>
      <c r="E10" s="25" t="s">
        <v>75</v>
      </c>
    </row>
    <row r="11" spans="1:6" ht="30" x14ac:dyDescent="0.25">
      <c r="A11" s="26" t="s">
        <v>1</v>
      </c>
      <c r="B11" s="26" t="s">
        <v>2</v>
      </c>
      <c r="C11" s="54" t="s">
        <v>59</v>
      </c>
      <c r="D11" s="26" t="s">
        <v>3</v>
      </c>
      <c r="E11" s="26" t="s">
        <v>23</v>
      </c>
    </row>
    <row r="12" spans="1:6" ht="45" hidden="1" x14ac:dyDescent="0.25">
      <c r="A12" s="28" t="s">
        <v>22</v>
      </c>
      <c r="B12" s="28" t="s">
        <v>4</v>
      </c>
      <c r="C12" s="28"/>
      <c r="D12" s="29"/>
      <c r="E12" s="29"/>
    </row>
    <row r="13" spans="1:6" x14ac:dyDescent="0.25">
      <c r="A13" s="29" t="s">
        <v>104</v>
      </c>
      <c r="B13" s="28" t="s">
        <v>105</v>
      </c>
      <c r="C13" s="28">
        <v>1</v>
      </c>
      <c r="D13" s="29">
        <v>1.01</v>
      </c>
      <c r="E13" s="29">
        <v>10.11</v>
      </c>
    </row>
    <row r="14" spans="1:6" x14ac:dyDescent="0.25">
      <c r="A14" s="28"/>
      <c r="B14" s="28"/>
      <c r="C14" s="28"/>
      <c r="D14" s="12">
        <f>SUM(D13:D13)</f>
        <v>1.01</v>
      </c>
      <c r="E14" s="12">
        <f>SUM(E13:E13)</f>
        <v>10.11</v>
      </c>
    </row>
    <row r="15" spans="1:6" x14ac:dyDescent="0.25">
      <c r="A15" s="32"/>
      <c r="B15" s="32"/>
      <c r="C15" s="32"/>
      <c r="D15" s="31"/>
      <c r="E15" s="31"/>
    </row>
    <row r="16" spans="1:6" x14ac:dyDescent="0.25">
      <c r="A16" s="32"/>
      <c r="B16" s="32"/>
      <c r="C16" s="32"/>
      <c r="D16" s="31"/>
      <c r="E16" s="31"/>
    </row>
    <row r="17" spans="1:6" x14ac:dyDescent="0.25">
      <c r="A17" s="138" t="s">
        <v>131</v>
      </c>
      <c r="B17" s="138"/>
      <c r="C17" s="138"/>
      <c r="D17" s="138"/>
      <c r="E17" s="25" t="s">
        <v>75</v>
      </c>
    </row>
    <row r="18" spans="1:6" ht="30" x14ac:dyDescent="0.25">
      <c r="A18" s="26" t="s">
        <v>1</v>
      </c>
      <c r="B18" s="26" t="s">
        <v>2</v>
      </c>
      <c r="C18" s="54" t="s">
        <v>59</v>
      </c>
      <c r="D18" s="26" t="s">
        <v>3</v>
      </c>
      <c r="E18" s="26" t="s">
        <v>23</v>
      </c>
    </row>
    <row r="19" spans="1:6" ht="30" x14ac:dyDescent="0.25">
      <c r="A19" s="29" t="s">
        <v>71</v>
      </c>
      <c r="B19" s="28" t="s">
        <v>72</v>
      </c>
      <c r="C19" s="28">
        <v>1</v>
      </c>
      <c r="D19" s="29">
        <v>2.58</v>
      </c>
      <c r="E19" s="29">
        <v>25.76</v>
      </c>
    </row>
    <row r="20" spans="1:6" x14ac:dyDescent="0.25">
      <c r="A20" s="28"/>
      <c r="B20" s="28"/>
      <c r="C20" s="28"/>
      <c r="D20" s="12">
        <f>SUM(D19:D19)</f>
        <v>2.58</v>
      </c>
      <c r="E20" s="12">
        <f>SUM(E19:E19)</f>
        <v>25.76</v>
      </c>
    </row>
    <row r="21" spans="1:6" x14ac:dyDescent="0.25">
      <c r="A21" s="32"/>
      <c r="B21" s="32"/>
      <c r="C21" s="32"/>
      <c r="D21" s="31"/>
      <c r="E21" s="31"/>
    </row>
    <row r="23" spans="1:6" x14ac:dyDescent="0.25">
      <c r="A23" s="138" t="s">
        <v>48</v>
      </c>
      <c r="B23" s="138"/>
      <c r="C23" s="138"/>
      <c r="D23" s="138"/>
      <c r="E23" s="25" t="s">
        <v>73</v>
      </c>
    </row>
    <row r="24" spans="1:6" ht="30" x14ac:dyDescent="0.25">
      <c r="A24" s="26" t="s">
        <v>1</v>
      </c>
      <c r="B24" s="26" t="s">
        <v>2</v>
      </c>
      <c r="C24" s="54" t="s">
        <v>59</v>
      </c>
      <c r="D24" s="26" t="s">
        <v>3</v>
      </c>
      <c r="E24" s="26" t="s">
        <v>23</v>
      </c>
    </row>
    <row r="25" spans="1:6" x14ac:dyDescent="0.25">
      <c r="A25" s="29" t="s">
        <v>46</v>
      </c>
      <c r="B25" s="28" t="s">
        <v>47</v>
      </c>
      <c r="C25" s="28">
        <v>1</v>
      </c>
      <c r="D25" s="29">
        <v>1.55</v>
      </c>
      <c r="E25" s="29">
        <v>15.52</v>
      </c>
      <c r="F25" s="82"/>
    </row>
    <row r="26" spans="1:6" ht="45" x14ac:dyDescent="0.25">
      <c r="A26" s="28" t="s">
        <v>49</v>
      </c>
      <c r="B26" s="28" t="s">
        <v>50</v>
      </c>
      <c r="C26" s="28">
        <v>1</v>
      </c>
      <c r="D26" s="29">
        <v>1</v>
      </c>
      <c r="E26" s="29">
        <v>10.02</v>
      </c>
    </row>
    <row r="27" spans="1:6" ht="45" x14ac:dyDescent="0.25">
      <c r="A27" s="28" t="s">
        <v>28</v>
      </c>
      <c r="B27" s="28" t="s">
        <v>29</v>
      </c>
      <c r="C27" s="28">
        <v>1</v>
      </c>
      <c r="D27" s="12">
        <v>0.25</v>
      </c>
      <c r="E27" s="29">
        <v>2.7</v>
      </c>
    </row>
    <row r="28" spans="1:6" x14ac:dyDescent="0.25">
      <c r="A28" s="29"/>
      <c r="B28" s="29"/>
      <c r="C28" s="29"/>
      <c r="D28" s="12">
        <f>SUM(D25:D27)</f>
        <v>2.8</v>
      </c>
      <c r="E28" s="12">
        <f>SUM(E25:E27)</f>
        <v>28.24</v>
      </c>
    </row>
    <row r="32" spans="1:6" x14ac:dyDescent="0.25">
      <c r="A32" s="138" t="s">
        <v>51</v>
      </c>
      <c r="B32" s="138"/>
      <c r="C32" s="138"/>
      <c r="D32" s="138"/>
      <c r="E32" s="25" t="s">
        <v>76</v>
      </c>
    </row>
    <row r="33" spans="1:5" ht="30" x14ac:dyDescent="0.25">
      <c r="A33" s="26" t="s">
        <v>1</v>
      </c>
      <c r="B33" s="26" t="s">
        <v>2</v>
      </c>
      <c r="C33" s="54" t="s">
        <v>59</v>
      </c>
      <c r="D33" s="26" t="s">
        <v>3</v>
      </c>
      <c r="E33" s="26" t="s">
        <v>23</v>
      </c>
    </row>
    <row r="34" spans="1:5" ht="45" x14ac:dyDescent="0.25">
      <c r="A34" s="28" t="s">
        <v>22</v>
      </c>
      <c r="B34" s="28" t="s">
        <v>4</v>
      </c>
      <c r="C34" s="28">
        <v>1</v>
      </c>
      <c r="D34" s="29">
        <v>0.93</v>
      </c>
      <c r="E34" s="29">
        <v>9.34</v>
      </c>
    </row>
    <row r="35" spans="1:5" ht="60" x14ac:dyDescent="0.25">
      <c r="A35" s="29" t="s">
        <v>53</v>
      </c>
      <c r="B35" s="28" t="s">
        <v>54</v>
      </c>
      <c r="C35" s="28">
        <v>1</v>
      </c>
      <c r="D35" s="29">
        <v>3</v>
      </c>
      <c r="E35" s="29">
        <v>29.92</v>
      </c>
    </row>
    <row r="36" spans="1:5" ht="30" x14ac:dyDescent="0.25">
      <c r="A36" s="29" t="s">
        <v>132</v>
      </c>
      <c r="B36" s="28" t="s">
        <v>133</v>
      </c>
      <c r="C36" s="28">
        <v>1</v>
      </c>
      <c r="D36" s="29">
        <f>0.84</f>
        <v>0.84</v>
      </c>
      <c r="E36" s="29">
        <v>8.3800000000000008</v>
      </c>
    </row>
    <row r="37" spans="1:5" x14ac:dyDescent="0.25">
      <c r="A37" s="35"/>
      <c r="B37" s="35"/>
      <c r="C37" s="35"/>
      <c r="D37" s="36">
        <f>SUM(D34:D36)</f>
        <v>4.7700000000000005</v>
      </c>
      <c r="E37" s="12">
        <f>SUM(E34:E36)</f>
        <v>47.640000000000008</v>
      </c>
    </row>
    <row r="39" spans="1:5" x14ac:dyDescent="0.25">
      <c r="A39" s="109" t="s">
        <v>328</v>
      </c>
      <c r="B39" s="109"/>
      <c r="C39" s="109"/>
      <c r="D39" s="109"/>
      <c r="E39" s="109" t="s">
        <v>74</v>
      </c>
    </row>
    <row r="40" spans="1:5" ht="30" x14ac:dyDescent="0.25">
      <c r="A40" s="26" t="s">
        <v>1</v>
      </c>
      <c r="B40" s="26" t="s">
        <v>2</v>
      </c>
      <c r="C40" s="54" t="s">
        <v>59</v>
      </c>
      <c r="D40" s="26" t="s">
        <v>3</v>
      </c>
      <c r="E40" s="26" t="s">
        <v>23</v>
      </c>
    </row>
    <row r="41" spans="1:5" ht="30" x14ac:dyDescent="0.25">
      <c r="A41" s="28" t="s">
        <v>55</v>
      </c>
      <c r="B41" s="28" t="s">
        <v>56</v>
      </c>
      <c r="C41" s="28">
        <v>1</v>
      </c>
      <c r="D41" s="29">
        <v>1.03</v>
      </c>
      <c r="E41" s="29">
        <v>10.33</v>
      </c>
    </row>
    <row r="42" spans="1:5" ht="30" x14ac:dyDescent="0.25">
      <c r="A42" s="55" t="s">
        <v>77</v>
      </c>
      <c r="B42" s="56" t="s">
        <v>78</v>
      </c>
      <c r="C42" s="28">
        <v>1</v>
      </c>
      <c r="D42" s="29">
        <v>1.06</v>
      </c>
      <c r="E42" s="29">
        <v>10.59</v>
      </c>
    </row>
    <row r="43" spans="1:5" ht="45" x14ac:dyDescent="0.25">
      <c r="A43" s="28" t="s">
        <v>28</v>
      </c>
      <c r="B43" s="28" t="s">
        <v>29</v>
      </c>
      <c r="C43" s="28">
        <v>1</v>
      </c>
      <c r="D43" s="29">
        <v>0.25</v>
      </c>
      <c r="E43" s="29">
        <v>2.7</v>
      </c>
    </row>
    <row r="44" spans="1:5" x14ac:dyDescent="0.25">
      <c r="A44" s="29"/>
      <c r="B44" s="29"/>
      <c r="C44" s="29"/>
      <c r="D44" s="12">
        <f>SUM(D41:D43)</f>
        <v>2.34</v>
      </c>
      <c r="E44" s="12">
        <f>SUM(E41:E43)</f>
        <v>23.62</v>
      </c>
    </row>
    <row r="45" spans="1:5" x14ac:dyDescent="0.25">
      <c r="A45" s="30"/>
      <c r="B45" s="30"/>
      <c r="C45" s="30"/>
      <c r="D45" s="31"/>
      <c r="E45" s="31"/>
    </row>
    <row r="46" spans="1:5" x14ac:dyDescent="0.25">
      <c r="A46" s="109" t="s">
        <v>329</v>
      </c>
      <c r="B46" s="109"/>
      <c r="C46" s="109"/>
      <c r="D46" s="109"/>
      <c r="E46" s="109" t="s">
        <v>74</v>
      </c>
    </row>
    <row r="47" spans="1:5" ht="30" x14ac:dyDescent="0.25">
      <c r="A47" s="26" t="s">
        <v>1</v>
      </c>
      <c r="B47" s="26" t="s">
        <v>2</v>
      </c>
      <c r="C47" s="54" t="s">
        <v>59</v>
      </c>
      <c r="D47" s="26" t="s">
        <v>3</v>
      </c>
      <c r="E47" s="26" t="s">
        <v>23</v>
      </c>
    </row>
    <row r="48" spans="1:5" ht="30" x14ac:dyDescent="0.25">
      <c r="A48" s="28" t="s">
        <v>55</v>
      </c>
      <c r="B48" s="28" t="s">
        <v>56</v>
      </c>
      <c r="C48" s="28">
        <v>1</v>
      </c>
      <c r="D48" s="29">
        <v>1.03</v>
      </c>
      <c r="E48" s="29">
        <v>10.33</v>
      </c>
    </row>
    <row r="49" spans="1:5" x14ac:dyDescent="0.25">
      <c r="A49" s="29" t="s">
        <v>134</v>
      </c>
      <c r="B49" s="28" t="s">
        <v>135</v>
      </c>
      <c r="C49" s="28">
        <v>1</v>
      </c>
      <c r="D49" s="29">
        <v>2.2200000000000002</v>
      </c>
      <c r="E49" s="29">
        <v>22.2</v>
      </c>
    </row>
    <row r="50" spans="1:5" ht="30" x14ac:dyDescent="0.25">
      <c r="A50" s="55" t="s">
        <v>77</v>
      </c>
      <c r="B50" s="57" t="s">
        <v>78</v>
      </c>
      <c r="C50" s="28">
        <v>1</v>
      </c>
      <c r="D50" s="29">
        <v>1.06</v>
      </c>
      <c r="E50" s="29">
        <v>10.59</v>
      </c>
    </row>
    <row r="51" spans="1:5" ht="42" customHeight="1" x14ac:dyDescent="0.25">
      <c r="A51" s="28" t="s">
        <v>28</v>
      </c>
      <c r="B51" s="28" t="s">
        <v>29</v>
      </c>
      <c r="C51" s="28">
        <v>1</v>
      </c>
      <c r="D51" s="29">
        <v>0.25</v>
      </c>
      <c r="E51" s="29">
        <v>2.7</v>
      </c>
    </row>
    <row r="52" spans="1:5" x14ac:dyDescent="0.25">
      <c r="A52" s="29"/>
      <c r="B52" s="29"/>
      <c r="C52" s="29"/>
      <c r="D52" s="12">
        <f>SUM(D48:D51)</f>
        <v>4.5600000000000005</v>
      </c>
      <c r="E52" s="12">
        <f>SUM(E48:E51)</f>
        <v>45.820000000000007</v>
      </c>
    </row>
    <row r="53" spans="1:5" x14ac:dyDescent="0.25">
      <c r="A53" s="30"/>
      <c r="B53" s="30"/>
      <c r="C53" s="30"/>
      <c r="D53" s="31"/>
      <c r="E53" s="31"/>
    </row>
    <row r="54" spans="1:5" hidden="1" x14ac:dyDescent="0.25">
      <c r="A54" s="30"/>
      <c r="B54" s="30"/>
      <c r="C54" s="30"/>
      <c r="D54" s="31"/>
      <c r="E54" s="31"/>
    </row>
    <row r="55" spans="1:5" hidden="1" x14ac:dyDescent="0.25">
      <c r="A55" s="30"/>
      <c r="B55" s="30"/>
      <c r="C55" s="30"/>
      <c r="D55" s="31"/>
      <c r="E55" s="31"/>
    </row>
    <row r="56" spans="1:5" hidden="1" x14ac:dyDescent="0.25">
      <c r="A56" s="30"/>
      <c r="B56" s="30"/>
      <c r="C56" s="30"/>
      <c r="D56" s="31"/>
      <c r="E56" s="31"/>
    </row>
    <row r="57" spans="1:5" hidden="1" x14ac:dyDescent="0.25">
      <c r="A57" s="30"/>
      <c r="B57" s="30"/>
      <c r="C57" s="30"/>
      <c r="D57" s="31"/>
      <c r="E57" s="31"/>
    </row>
    <row r="58" spans="1:5" hidden="1" x14ac:dyDescent="0.25"/>
    <row r="59" spans="1:5" ht="30" customHeight="1" x14ac:dyDescent="0.25">
      <c r="A59" s="109" t="s">
        <v>136</v>
      </c>
      <c r="B59" s="109"/>
      <c r="C59" s="109"/>
      <c r="D59" s="109"/>
      <c r="E59" s="109" t="s">
        <v>79</v>
      </c>
    </row>
    <row r="60" spans="1:5" ht="30" x14ac:dyDescent="0.25">
      <c r="A60" s="26" t="s">
        <v>1</v>
      </c>
      <c r="B60" s="26" t="s">
        <v>2</v>
      </c>
      <c r="C60" s="54" t="s">
        <v>59</v>
      </c>
      <c r="D60" s="26" t="s">
        <v>3</v>
      </c>
      <c r="E60" s="26" t="s">
        <v>23</v>
      </c>
    </row>
    <row r="61" spans="1:5" ht="45" x14ac:dyDescent="0.25">
      <c r="A61" s="28" t="s">
        <v>80</v>
      </c>
      <c r="B61" s="58" t="s">
        <v>267</v>
      </c>
      <c r="C61" s="28">
        <v>1</v>
      </c>
      <c r="D61" s="29">
        <v>1.1200000000000001</v>
      </c>
      <c r="E61" s="29">
        <v>11.59</v>
      </c>
    </row>
    <row r="62" spans="1:5" x14ac:dyDescent="0.25">
      <c r="A62" s="29"/>
      <c r="B62" s="29"/>
      <c r="C62" s="29"/>
      <c r="D62" s="12">
        <f>SUM(D61:D61)</f>
        <v>1.1200000000000001</v>
      </c>
      <c r="E62" s="12">
        <f>SUM(E61:E61)</f>
        <v>11.59</v>
      </c>
    </row>
    <row r="63" spans="1:5" x14ac:dyDescent="0.25">
      <c r="A63" s="30"/>
      <c r="B63" s="30"/>
      <c r="C63" s="30"/>
      <c r="D63" s="31"/>
      <c r="E63" s="31"/>
    </row>
    <row r="64" spans="1:5" x14ac:dyDescent="0.25">
      <c r="A64" s="109" t="s">
        <v>137</v>
      </c>
      <c r="B64" s="109"/>
      <c r="C64" s="109"/>
      <c r="D64" s="109"/>
      <c r="E64" s="109" t="s">
        <v>141</v>
      </c>
    </row>
    <row r="65" spans="1:5" ht="30" x14ac:dyDescent="0.25">
      <c r="A65" s="26" t="s">
        <v>1</v>
      </c>
      <c r="B65" s="26" t="s">
        <v>2</v>
      </c>
      <c r="C65" s="54" t="s">
        <v>59</v>
      </c>
      <c r="D65" s="26" t="s">
        <v>3</v>
      </c>
      <c r="E65" s="26" t="s">
        <v>23</v>
      </c>
    </row>
    <row r="66" spans="1:5" ht="60" x14ac:dyDescent="0.25">
      <c r="A66" s="29" t="s">
        <v>138</v>
      </c>
      <c r="B66" s="28" t="s">
        <v>139</v>
      </c>
      <c r="C66" s="28">
        <v>1</v>
      </c>
      <c r="D66" s="29">
        <v>1</v>
      </c>
      <c r="E66" s="29">
        <v>10</v>
      </c>
    </row>
    <row r="67" spans="1:5" x14ac:dyDescent="0.25">
      <c r="A67" s="35"/>
      <c r="B67" s="35"/>
      <c r="C67" s="35"/>
      <c r="D67" s="36">
        <f>SUM(D66:D66)</f>
        <v>1</v>
      </c>
      <c r="E67" s="36">
        <f>SUM(E66:E66)</f>
        <v>10</v>
      </c>
    </row>
    <row r="68" spans="1:5" x14ac:dyDescent="0.25">
      <c r="A68" s="30"/>
      <c r="B68" s="30"/>
      <c r="C68" s="30"/>
      <c r="D68" s="31"/>
      <c r="E68" s="31"/>
    </row>
    <row r="69" spans="1:5" x14ac:dyDescent="0.25">
      <c r="A69" s="109" t="s">
        <v>140</v>
      </c>
      <c r="B69" s="109"/>
      <c r="C69" s="109"/>
      <c r="D69" s="109"/>
      <c r="E69" s="109" t="s">
        <v>142</v>
      </c>
    </row>
    <row r="70" spans="1:5" ht="30" x14ac:dyDescent="0.25">
      <c r="A70" s="26" t="s">
        <v>1</v>
      </c>
      <c r="B70" s="26" t="s">
        <v>2</v>
      </c>
      <c r="C70" s="54" t="s">
        <v>59</v>
      </c>
      <c r="D70" s="26" t="s">
        <v>3</v>
      </c>
      <c r="E70" s="26" t="s">
        <v>23</v>
      </c>
    </row>
    <row r="71" spans="1:5" ht="45" x14ac:dyDescent="0.25">
      <c r="A71" s="28" t="s">
        <v>80</v>
      </c>
      <c r="B71" s="28" t="s">
        <v>267</v>
      </c>
      <c r="C71" s="28">
        <v>1</v>
      </c>
      <c r="D71" s="29">
        <v>1.1200000000000001</v>
      </c>
      <c r="E71" s="29">
        <v>11.59</v>
      </c>
    </row>
    <row r="72" spans="1:5" ht="30" x14ac:dyDescent="0.25">
      <c r="A72" s="29" t="s">
        <v>132</v>
      </c>
      <c r="B72" s="28" t="s">
        <v>133</v>
      </c>
      <c r="C72" s="28">
        <v>1</v>
      </c>
      <c r="D72" s="29">
        <f>0.84</f>
        <v>0.84</v>
      </c>
      <c r="E72" s="29">
        <v>8.3800000000000008</v>
      </c>
    </row>
    <row r="73" spans="1:5" x14ac:dyDescent="0.25">
      <c r="A73" s="35"/>
      <c r="B73" s="35"/>
      <c r="C73" s="35"/>
      <c r="D73" s="36">
        <f>SUM(D71:D72)</f>
        <v>1.96</v>
      </c>
      <c r="E73" s="36">
        <f>SUM(E71:E72)</f>
        <v>19.97</v>
      </c>
    </row>
    <row r="74" spans="1:5" x14ac:dyDescent="0.25">
      <c r="A74" s="30"/>
      <c r="B74" s="30"/>
      <c r="C74" s="30"/>
      <c r="D74" s="31"/>
      <c r="E74" s="31"/>
    </row>
    <row r="75" spans="1:5" x14ac:dyDescent="0.25">
      <c r="A75" s="109" t="s">
        <v>81</v>
      </c>
      <c r="B75" s="109"/>
      <c r="C75" s="109"/>
      <c r="D75" s="109" t="s">
        <v>82</v>
      </c>
      <c r="E75" s="24"/>
    </row>
    <row r="76" spans="1:5" ht="30" x14ac:dyDescent="0.25">
      <c r="A76" s="26" t="s">
        <v>1</v>
      </c>
      <c r="B76" s="26" t="s">
        <v>2</v>
      </c>
      <c r="C76" s="54" t="s">
        <v>59</v>
      </c>
      <c r="D76" s="26" t="s">
        <v>3</v>
      </c>
      <c r="E76" s="26" t="s">
        <v>23</v>
      </c>
    </row>
    <row r="77" spans="1:5" ht="30" x14ac:dyDescent="0.25">
      <c r="A77" s="28" t="s">
        <v>83</v>
      </c>
      <c r="B77" s="28" t="s">
        <v>84</v>
      </c>
      <c r="C77" s="28">
        <v>1</v>
      </c>
      <c r="D77" s="29">
        <v>4.05</v>
      </c>
      <c r="E77" s="29">
        <v>40.35</v>
      </c>
    </row>
    <row r="78" spans="1:5" ht="30" x14ac:dyDescent="0.25">
      <c r="A78" s="28" t="s">
        <v>739</v>
      </c>
      <c r="B78" s="28" t="s">
        <v>740</v>
      </c>
      <c r="C78" s="28">
        <v>1</v>
      </c>
      <c r="D78" s="29">
        <v>0.84</v>
      </c>
      <c r="E78" s="29">
        <v>8.3800000000000008</v>
      </c>
    </row>
    <row r="79" spans="1:5" x14ac:dyDescent="0.25">
      <c r="A79" s="29"/>
      <c r="B79" s="29"/>
      <c r="C79" s="29"/>
      <c r="D79" s="12">
        <f>SUM(D77:D78)</f>
        <v>4.8899999999999997</v>
      </c>
      <c r="E79" s="12">
        <f>SUM(E77:E78)</f>
        <v>48.730000000000004</v>
      </c>
    </row>
    <row r="80" spans="1:5" x14ac:dyDescent="0.25">
      <c r="A80" s="30"/>
      <c r="B80" s="30"/>
      <c r="C80" s="30"/>
      <c r="D80" s="31"/>
      <c r="E80" s="31"/>
    </row>
    <row r="81" spans="1:5" x14ac:dyDescent="0.25">
      <c r="A81" s="109" t="s">
        <v>85</v>
      </c>
      <c r="B81" s="109"/>
      <c r="C81" s="109"/>
      <c r="D81" s="109"/>
      <c r="E81" s="109" t="s">
        <v>86</v>
      </c>
    </row>
    <row r="82" spans="1:5" ht="30" x14ac:dyDescent="0.25">
      <c r="A82" s="26" t="s">
        <v>1</v>
      </c>
      <c r="B82" s="26" t="s">
        <v>2</v>
      </c>
      <c r="C82" s="54" t="s">
        <v>59</v>
      </c>
      <c r="D82" s="26" t="s">
        <v>3</v>
      </c>
      <c r="E82" s="26" t="s">
        <v>23</v>
      </c>
    </row>
    <row r="83" spans="1:5" ht="45" x14ac:dyDescent="0.25">
      <c r="A83" s="28" t="s">
        <v>87</v>
      </c>
      <c r="B83" s="28" t="s">
        <v>88</v>
      </c>
      <c r="C83" s="28">
        <v>1</v>
      </c>
      <c r="D83" s="29">
        <v>1.04</v>
      </c>
      <c r="E83" s="29">
        <v>10.39</v>
      </c>
    </row>
    <row r="84" spans="1:5" ht="45" x14ac:dyDescent="0.25">
      <c r="A84" s="28" t="s">
        <v>28</v>
      </c>
      <c r="B84" s="28" t="s">
        <v>29</v>
      </c>
      <c r="C84" s="28">
        <v>1</v>
      </c>
      <c r="D84" s="29">
        <v>0.25</v>
      </c>
      <c r="E84" s="29">
        <v>2.7</v>
      </c>
    </row>
    <row r="85" spans="1:5" x14ac:dyDescent="0.25">
      <c r="A85" s="29"/>
      <c r="B85" s="29"/>
      <c r="C85" s="29"/>
      <c r="D85" s="12">
        <f>SUM(D83:D84)</f>
        <v>1.29</v>
      </c>
      <c r="E85" s="12">
        <f>SUM(E83:E84)</f>
        <v>13.09</v>
      </c>
    </row>
    <row r="87" spans="1:5" x14ac:dyDescent="0.25">
      <c r="A87" s="109" t="s">
        <v>333</v>
      </c>
      <c r="B87" s="109" t="s">
        <v>143</v>
      </c>
      <c r="C87" s="109"/>
      <c r="D87" s="109"/>
      <c r="E87" s="109" t="s">
        <v>327</v>
      </c>
    </row>
    <row r="88" spans="1:5" ht="30" x14ac:dyDescent="0.25">
      <c r="A88" s="26" t="s">
        <v>1</v>
      </c>
      <c r="B88" s="26" t="s">
        <v>2</v>
      </c>
      <c r="C88" s="54" t="s">
        <v>59</v>
      </c>
      <c r="D88" s="26" t="s">
        <v>3</v>
      </c>
      <c r="E88" s="26" t="s">
        <v>23</v>
      </c>
    </row>
    <row r="89" spans="1:5" ht="45" x14ac:dyDescent="0.25">
      <c r="A89" s="28" t="s">
        <v>22</v>
      </c>
      <c r="B89" s="28" t="s">
        <v>4</v>
      </c>
      <c r="C89" s="28">
        <v>1</v>
      </c>
      <c r="D89" s="29">
        <v>0.93</v>
      </c>
      <c r="E89" s="29">
        <v>9.34</v>
      </c>
    </row>
    <row r="90" spans="1:5" x14ac:dyDescent="0.25">
      <c r="A90" s="28" t="s">
        <v>89</v>
      </c>
      <c r="B90" s="59" t="s">
        <v>90</v>
      </c>
      <c r="C90" s="59">
        <v>1</v>
      </c>
      <c r="D90" s="29">
        <v>3.89</v>
      </c>
      <c r="E90" s="29">
        <v>38.880000000000003</v>
      </c>
    </row>
    <row r="91" spans="1:5" ht="45" x14ac:dyDescent="0.25">
      <c r="A91" s="28" t="s">
        <v>28</v>
      </c>
      <c r="B91" s="28" t="s">
        <v>29</v>
      </c>
      <c r="C91" s="28">
        <v>1</v>
      </c>
      <c r="D91" s="29">
        <v>0.25</v>
      </c>
      <c r="E91" s="29">
        <v>2.7</v>
      </c>
    </row>
    <row r="92" spans="1:5" ht="30" x14ac:dyDescent="0.25">
      <c r="A92" s="29" t="s">
        <v>132</v>
      </c>
      <c r="B92" s="28" t="s">
        <v>133</v>
      </c>
      <c r="C92" s="28">
        <v>1</v>
      </c>
      <c r="D92" s="29">
        <f>0.84</f>
        <v>0.84</v>
      </c>
      <c r="E92" s="29">
        <v>8.3800000000000008</v>
      </c>
    </row>
    <row r="93" spans="1:5" x14ac:dyDescent="0.25">
      <c r="A93" s="35"/>
      <c r="B93" s="35"/>
      <c r="C93" s="35"/>
      <c r="D93" s="36">
        <f>SUM(D89:D92)</f>
        <v>5.91</v>
      </c>
      <c r="E93" s="12">
        <f>SUM(E89:E92)</f>
        <v>59.300000000000004</v>
      </c>
    </row>
    <row r="94" spans="1:5" x14ac:dyDescent="0.25">
      <c r="A94" s="30"/>
      <c r="B94" s="30"/>
      <c r="C94" s="30"/>
      <c r="D94" s="31"/>
      <c r="E94" s="31"/>
    </row>
    <row r="95" spans="1:5" x14ac:dyDescent="0.25">
      <c r="A95" s="109" t="s">
        <v>334</v>
      </c>
      <c r="B95" s="109" t="s">
        <v>144</v>
      </c>
      <c r="C95" s="109"/>
      <c r="D95" s="109"/>
      <c r="E95" s="109" t="s">
        <v>327</v>
      </c>
    </row>
    <row r="96" spans="1:5" ht="30" x14ac:dyDescent="0.25">
      <c r="A96" s="26" t="s">
        <v>1</v>
      </c>
      <c r="B96" s="26" t="s">
        <v>2</v>
      </c>
      <c r="C96" s="54" t="s">
        <v>59</v>
      </c>
      <c r="D96" s="26" t="s">
        <v>3</v>
      </c>
      <c r="E96" s="26" t="s">
        <v>23</v>
      </c>
    </row>
    <row r="97" spans="1:5" ht="45" x14ac:dyDescent="0.25">
      <c r="A97" s="28" t="s">
        <v>22</v>
      </c>
      <c r="B97" s="28" t="s">
        <v>4</v>
      </c>
      <c r="C97" s="28">
        <v>1</v>
      </c>
      <c r="D97" s="29">
        <v>0.93</v>
      </c>
      <c r="E97" s="29">
        <v>9.34</v>
      </c>
    </row>
    <row r="98" spans="1:5" x14ac:dyDescent="0.25">
      <c r="A98" s="28" t="s">
        <v>89</v>
      </c>
      <c r="B98" s="59" t="s">
        <v>90</v>
      </c>
      <c r="C98" s="28">
        <v>1</v>
      </c>
      <c r="D98" s="29">
        <v>3.89</v>
      </c>
      <c r="E98" s="29">
        <v>38.880000000000003</v>
      </c>
    </row>
    <row r="99" spans="1:5" x14ac:dyDescent="0.25">
      <c r="A99" s="28" t="s">
        <v>145</v>
      </c>
      <c r="B99" s="28" t="s">
        <v>146</v>
      </c>
      <c r="C99" s="28">
        <v>1</v>
      </c>
      <c r="D99" s="29">
        <v>3.78</v>
      </c>
      <c r="E99" s="29">
        <v>37.81</v>
      </c>
    </row>
    <row r="100" spans="1:5" ht="45" x14ac:dyDescent="0.25">
      <c r="A100" s="28" t="s">
        <v>28</v>
      </c>
      <c r="B100" s="28" t="s">
        <v>29</v>
      </c>
      <c r="C100" s="28">
        <v>1</v>
      </c>
      <c r="D100" s="29">
        <v>0.25</v>
      </c>
      <c r="E100" s="29">
        <v>2.7</v>
      </c>
    </row>
    <row r="101" spans="1:5" ht="30" x14ac:dyDescent="0.25">
      <c r="A101" s="29" t="s">
        <v>132</v>
      </c>
      <c r="B101" s="28" t="s">
        <v>133</v>
      </c>
      <c r="C101" s="28">
        <v>1</v>
      </c>
      <c r="D101" s="29">
        <f>0.84</f>
        <v>0.84</v>
      </c>
      <c r="E101" s="29">
        <v>8.3800000000000008</v>
      </c>
    </row>
    <row r="102" spans="1:5" x14ac:dyDescent="0.25">
      <c r="A102" s="35"/>
      <c r="B102" s="35"/>
      <c r="C102" s="35"/>
      <c r="D102" s="36">
        <f>SUM(D97:D101)</f>
        <v>9.69</v>
      </c>
      <c r="E102" s="36">
        <f>SUM(E97:E101)</f>
        <v>97.11</v>
      </c>
    </row>
    <row r="104" spans="1:5" x14ac:dyDescent="0.25">
      <c r="A104" s="109" t="s">
        <v>91</v>
      </c>
      <c r="B104" s="109"/>
      <c r="C104" s="109"/>
      <c r="D104" s="109" t="s">
        <v>92</v>
      </c>
      <c r="E104" s="24" t="s">
        <v>57</v>
      </c>
    </row>
    <row r="105" spans="1:5" ht="30" x14ac:dyDescent="0.25">
      <c r="A105" s="26" t="s">
        <v>1</v>
      </c>
      <c r="B105" s="26" t="s">
        <v>2</v>
      </c>
      <c r="C105" s="54" t="s">
        <v>59</v>
      </c>
      <c r="D105" s="26" t="s">
        <v>3</v>
      </c>
      <c r="E105" s="26" t="s">
        <v>23</v>
      </c>
    </row>
    <row r="106" spans="1:5" ht="30" x14ac:dyDescent="0.25">
      <c r="A106" s="28" t="s">
        <v>93</v>
      </c>
      <c r="B106" s="28" t="s">
        <v>94</v>
      </c>
      <c r="C106" s="28">
        <v>1</v>
      </c>
      <c r="D106" s="29">
        <v>1.3</v>
      </c>
      <c r="E106" s="29">
        <v>13.01</v>
      </c>
    </row>
    <row r="107" spans="1:5" ht="30" x14ac:dyDescent="0.25">
      <c r="A107" s="29" t="s">
        <v>132</v>
      </c>
      <c r="B107" s="28" t="s">
        <v>133</v>
      </c>
      <c r="C107" s="28">
        <v>1</v>
      </c>
      <c r="D107" s="29">
        <f>0.84</f>
        <v>0.84</v>
      </c>
      <c r="E107" s="29">
        <v>8.3800000000000008</v>
      </c>
    </row>
    <row r="108" spans="1:5" x14ac:dyDescent="0.25">
      <c r="A108" s="35"/>
      <c r="B108" s="35"/>
      <c r="C108" s="35"/>
      <c r="D108" s="36">
        <f>SUM(D106:D107)</f>
        <v>2.14</v>
      </c>
      <c r="E108" s="36">
        <f>SUM(E106:E107)</f>
        <v>21.39</v>
      </c>
    </row>
    <row r="109" spans="1:5" x14ac:dyDescent="0.25">
      <c r="A109" s="30"/>
      <c r="B109" s="30"/>
      <c r="C109" s="30"/>
      <c r="D109" s="31"/>
      <c r="E109" s="31"/>
    </row>
    <row r="110" spans="1:5" x14ac:dyDescent="0.25">
      <c r="A110" s="30"/>
      <c r="B110" s="30"/>
      <c r="C110" s="30"/>
      <c r="D110" s="31"/>
      <c r="E110" s="31"/>
    </row>
    <row r="111" spans="1:5" x14ac:dyDescent="0.25">
      <c r="A111" s="109" t="s">
        <v>352</v>
      </c>
      <c r="B111" s="109"/>
      <c r="C111" s="109"/>
      <c r="D111" s="109"/>
      <c r="E111" s="109" t="s">
        <v>96</v>
      </c>
    </row>
    <row r="112" spans="1:5" ht="30" x14ac:dyDescent="0.25">
      <c r="A112" s="26" t="s">
        <v>1</v>
      </c>
      <c r="B112" s="26" t="s">
        <v>2</v>
      </c>
      <c r="C112" s="54" t="s">
        <v>59</v>
      </c>
      <c r="D112" s="26" t="s">
        <v>3</v>
      </c>
      <c r="E112" s="26" t="s">
        <v>23</v>
      </c>
    </row>
    <row r="113" spans="1:5" ht="45" x14ac:dyDescent="0.25">
      <c r="A113" s="28" t="s">
        <v>28</v>
      </c>
      <c r="B113" s="28" t="s">
        <v>29</v>
      </c>
      <c r="C113" s="28">
        <v>1</v>
      </c>
      <c r="D113" s="29">
        <v>0.25</v>
      </c>
      <c r="E113" s="29"/>
    </row>
    <row r="114" spans="1:5" ht="45" x14ac:dyDescent="0.25">
      <c r="A114" s="28" t="s">
        <v>30</v>
      </c>
      <c r="B114" s="28" t="s">
        <v>714</v>
      </c>
      <c r="C114" s="28">
        <v>1</v>
      </c>
      <c r="D114" s="29">
        <v>0.25</v>
      </c>
      <c r="E114" s="29">
        <v>2.7</v>
      </c>
    </row>
    <row r="115" spans="1:5" x14ac:dyDescent="0.25">
      <c r="A115" s="29"/>
      <c r="B115" s="29"/>
      <c r="C115" s="29"/>
      <c r="D115" s="12">
        <f>SUM(D113:D114)</f>
        <v>0.5</v>
      </c>
      <c r="E115" s="12">
        <f>SUM(E113:E114)</f>
        <v>2.7</v>
      </c>
    </row>
    <row r="117" spans="1:5" x14ac:dyDescent="0.25">
      <c r="A117" s="109" t="s">
        <v>97</v>
      </c>
      <c r="B117" s="109"/>
      <c r="C117" s="109"/>
      <c r="D117" s="109"/>
      <c r="E117" s="109" t="s">
        <v>98</v>
      </c>
    </row>
    <row r="118" spans="1:5" ht="30" x14ac:dyDescent="0.25">
      <c r="A118" s="26" t="s">
        <v>1</v>
      </c>
      <c r="B118" s="26" t="s">
        <v>2</v>
      </c>
      <c r="C118" s="54" t="s">
        <v>59</v>
      </c>
      <c r="D118" s="26" t="s">
        <v>3</v>
      </c>
      <c r="E118" s="26" t="s">
        <v>23</v>
      </c>
    </row>
    <row r="119" spans="1:5" ht="30" x14ac:dyDescent="0.25">
      <c r="A119" s="28" t="s">
        <v>99</v>
      </c>
      <c r="B119" s="28" t="s">
        <v>100</v>
      </c>
      <c r="C119" s="28">
        <v>1</v>
      </c>
      <c r="D119" s="29">
        <v>1.22</v>
      </c>
      <c r="E119" s="29">
        <v>12.19</v>
      </c>
    </row>
    <row r="120" spans="1:5" ht="30" x14ac:dyDescent="0.25">
      <c r="A120" s="29" t="s">
        <v>132</v>
      </c>
      <c r="B120" s="28" t="s">
        <v>133</v>
      </c>
      <c r="C120" s="28">
        <v>1</v>
      </c>
      <c r="D120" s="29">
        <f>0.84</f>
        <v>0.84</v>
      </c>
      <c r="E120" s="29">
        <v>8.3800000000000008</v>
      </c>
    </row>
    <row r="121" spans="1:5" x14ac:dyDescent="0.25">
      <c r="A121" s="28"/>
      <c r="B121" s="28"/>
      <c r="C121" s="28"/>
      <c r="D121" s="12">
        <f>SUM(D119:D120)</f>
        <v>2.06</v>
      </c>
      <c r="E121" s="29">
        <f>SUM(E119:E120)</f>
        <v>20.57</v>
      </c>
    </row>
    <row r="123" spans="1:5" x14ac:dyDescent="0.25">
      <c r="A123" s="109" t="s">
        <v>106</v>
      </c>
      <c r="B123" s="109"/>
      <c r="C123" s="109"/>
      <c r="D123" s="109"/>
      <c r="E123" s="109" t="s">
        <v>101</v>
      </c>
    </row>
    <row r="124" spans="1:5" ht="30" x14ac:dyDescent="0.25">
      <c r="A124" s="26" t="s">
        <v>1</v>
      </c>
      <c r="B124" s="26" t="s">
        <v>2</v>
      </c>
      <c r="C124" s="54" t="s">
        <v>59</v>
      </c>
      <c r="D124" s="26" t="s">
        <v>3</v>
      </c>
      <c r="E124" s="26" t="s">
        <v>23</v>
      </c>
    </row>
    <row r="125" spans="1:5" ht="45" x14ac:dyDescent="0.25">
      <c r="A125" s="28" t="s">
        <v>28</v>
      </c>
      <c r="B125" s="28" t="s">
        <v>29</v>
      </c>
      <c r="C125" s="28">
        <v>1</v>
      </c>
      <c r="D125" s="29">
        <v>0.25</v>
      </c>
      <c r="E125" s="29">
        <v>2.7</v>
      </c>
    </row>
    <row r="126" spans="1:5" ht="45" x14ac:dyDescent="0.25">
      <c r="A126" s="28" t="s">
        <v>30</v>
      </c>
      <c r="B126" s="28" t="s">
        <v>714</v>
      </c>
      <c r="C126" s="28">
        <v>1</v>
      </c>
      <c r="D126" s="12">
        <v>0.25</v>
      </c>
      <c r="E126" s="29">
        <v>2.7</v>
      </c>
    </row>
    <row r="127" spans="1:5" x14ac:dyDescent="0.25">
      <c r="A127" s="29"/>
      <c r="B127" s="29"/>
      <c r="C127" s="29"/>
      <c r="D127" s="12">
        <f>SUM(D125:D126)</f>
        <v>0.5</v>
      </c>
      <c r="E127" s="12">
        <f>SUM(E125:E126)</f>
        <v>5.4</v>
      </c>
    </row>
    <row r="129" spans="1:5" x14ac:dyDescent="0.25">
      <c r="A129" s="109" t="s">
        <v>147</v>
      </c>
      <c r="B129" s="109"/>
      <c r="C129" s="109"/>
      <c r="D129" s="109"/>
      <c r="E129" s="109" t="s">
        <v>330</v>
      </c>
    </row>
    <row r="130" spans="1:5" ht="30" x14ac:dyDescent="0.25">
      <c r="A130" s="26" t="s">
        <v>1</v>
      </c>
      <c r="B130" s="26" t="s">
        <v>2</v>
      </c>
      <c r="C130" s="54" t="s">
        <v>59</v>
      </c>
      <c r="D130" s="26" t="s">
        <v>3</v>
      </c>
      <c r="E130" s="26"/>
    </row>
    <row r="131" spans="1:5" ht="45" x14ac:dyDescent="0.25">
      <c r="A131" s="28" t="s">
        <v>49</v>
      </c>
      <c r="B131" s="28" t="s">
        <v>50</v>
      </c>
      <c r="C131" s="38">
        <v>1</v>
      </c>
      <c r="D131" s="39">
        <v>1</v>
      </c>
      <c r="E131" s="29">
        <v>10.02</v>
      </c>
    </row>
    <row r="132" spans="1:5" ht="45" x14ac:dyDescent="0.25">
      <c r="A132" s="28" t="s">
        <v>28</v>
      </c>
      <c r="B132" s="28" t="s">
        <v>29</v>
      </c>
      <c r="C132" s="28">
        <v>1</v>
      </c>
      <c r="D132" s="29">
        <v>0.25</v>
      </c>
      <c r="E132" s="29">
        <v>2.7</v>
      </c>
    </row>
    <row r="133" spans="1:5" x14ac:dyDescent="0.25">
      <c r="A133" s="29"/>
      <c r="B133" s="29"/>
      <c r="C133" s="29"/>
      <c r="D133" s="12">
        <f>SUM(D131:D132)</f>
        <v>1.25</v>
      </c>
      <c r="E133" s="12">
        <f>SUM(E131:E132)</f>
        <v>12.719999999999999</v>
      </c>
    </row>
    <row r="134" spans="1:5" x14ac:dyDescent="0.25">
      <c r="A134" s="30"/>
      <c r="B134" s="30"/>
      <c r="C134" s="30"/>
      <c r="D134" s="31"/>
      <c r="E134" s="31"/>
    </row>
    <row r="135" spans="1:5" x14ac:dyDescent="0.25">
      <c r="A135" s="109" t="s">
        <v>150</v>
      </c>
      <c r="B135" s="109" t="s">
        <v>148</v>
      </c>
      <c r="C135" s="109"/>
      <c r="D135" s="109" t="s">
        <v>57</v>
      </c>
      <c r="E135" s="109" t="s">
        <v>330</v>
      </c>
    </row>
    <row r="136" spans="1:5" ht="30" x14ac:dyDescent="0.25">
      <c r="A136" s="26" t="s">
        <v>1</v>
      </c>
      <c r="B136" s="26" t="s">
        <v>2</v>
      </c>
      <c r="C136" s="27" t="s">
        <v>59</v>
      </c>
      <c r="D136" s="26" t="s">
        <v>3</v>
      </c>
      <c r="E136" s="26" t="s">
        <v>23</v>
      </c>
    </row>
    <row r="137" spans="1:5" x14ac:dyDescent="0.25">
      <c r="A137" s="29" t="s">
        <v>46</v>
      </c>
      <c r="B137" s="28" t="s">
        <v>47</v>
      </c>
      <c r="C137" s="28">
        <v>1</v>
      </c>
      <c r="D137" s="29">
        <v>1.55</v>
      </c>
      <c r="E137" s="29">
        <v>15.52</v>
      </c>
    </row>
    <row r="138" spans="1:5" ht="45" x14ac:dyDescent="0.25">
      <c r="A138" s="28" t="s">
        <v>49</v>
      </c>
      <c r="B138" s="28" t="s">
        <v>50</v>
      </c>
      <c r="C138" s="28">
        <v>1</v>
      </c>
      <c r="D138" s="29">
        <v>1</v>
      </c>
      <c r="E138" s="29">
        <v>10.02</v>
      </c>
    </row>
    <row r="139" spans="1:5" ht="45" x14ac:dyDescent="0.25">
      <c r="A139" s="28" t="s">
        <v>28</v>
      </c>
      <c r="B139" s="28" t="s">
        <v>29</v>
      </c>
      <c r="C139" s="28">
        <v>1</v>
      </c>
      <c r="D139" s="29">
        <v>0.25</v>
      </c>
      <c r="E139" s="29"/>
    </row>
    <row r="140" spans="1:5" x14ac:dyDescent="0.25">
      <c r="A140" s="29"/>
      <c r="B140" s="29"/>
      <c r="C140" s="29"/>
      <c r="D140" s="44">
        <f>SUM(D137:D139)</f>
        <v>2.8</v>
      </c>
      <c r="E140" s="12">
        <f>SUM(E137:E139)</f>
        <v>25.54</v>
      </c>
    </row>
    <row r="141" spans="1:5" x14ac:dyDescent="0.25">
      <c r="A141" s="30"/>
      <c r="B141" s="30"/>
      <c r="C141" s="30"/>
      <c r="D141" s="31"/>
      <c r="E141" s="31"/>
    </row>
    <row r="142" spans="1:5" x14ac:dyDescent="0.25">
      <c r="A142" s="109" t="s">
        <v>151</v>
      </c>
      <c r="B142" s="109" t="s">
        <v>149</v>
      </c>
      <c r="C142" s="109"/>
      <c r="D142" s="109" t="s">
        <v>57</v>
      </c>
      <c r="E142" s="109" t="s">
        <v>330</v>
      </c>
    </row>
    <row r="143" spans="1:5" ht="30" x14ac:dyDescent="0.25">
      <c r="A143" s="26" t="s">
        <v>1</v>
      </c>
      <c r="B143" s="26" t="s">
        <v>2</v>
      </c>
      <c r="C143" s="54" t="s">
        <v>59</v>
      </c>
      <c r="D143" s="26" t="s">
        <v>3</v>
      </c>
      <c r="E143" s="26" t="s">
        <v>23</v>
      </c>
    </row>
    <row r="144" spans="1:5" ht="30" x14ac:dyDescent="0.25">
      <c r="A144" s="29" t="s">
        <v>71</v>
      </c>
      <c r="B144" s="28" t="s">
        <v>72</v>
      </c>
      <c r="C144" s="28">
        <v>1</v>
      </c>
      <c r="D144" s="29">
        <v>2.58</v>
      </c>
      <c r="E144" s="29">
        <v>25.76</v>
      </c>
    </row>
    <row r="145" spans="1:5" ht="45" x14ac:dyDescent="0.25">
      <c r="A145" s="51" t="s">
        <v>49</v>
      </c>
      <c r="B145" s="51" t="s">
        <v>50</v>
      </c>
      <c r="C145" s="28">
        <v>1</v>
      </c>
      <c r="D145" s="94">
        <v>1</v>
      </c>
      <c r="E145" s="35">
        <v>10.02</v>
      </c>
    </row>
    <row r="146" spans="1:5" ht="45" x14ac:dyDescent="0.25">
      <c r="A146" s="28" t="s">
        <v>28</v>
      </c>
      <c r="B146" s="28" t="s">
        <v>29</v>
      </c>
      <c r="C146" s="28">
        <v>1</v>
      </c>
      <c r="D146" s="29">
        <v>0.25</v>
      </c>
      <c r="E146" s="29">
        <v>2.7</v>
      </c>
    </row>
    <row r="147" spans="1:5" x14ac:dyDescent="0.25">
      <c r="A147" s="29"/>
      <c r="B147" s="29"/>
      <c r="C147" s="29"/>
      <c r="D147" s="12">
        <f>SUM(D144:D146)</f>
        <v>3.83</v>
      </c>
      <c r="E147" s="12">
        <f>SUM(E144:E146)</f>
        <v>38.480000000000004</v>
      </c>
    </row>
    <row r="148" spans="1:5" x14ac:dyDescent="0.25">
      <c r="A148" s="30"/>
      <c r="B148" s="30"/>
      <c r="C148" s="30"/>
      <c r="D148" s="31"/>
      <c r="E148" s="31"/>
    </row>
    <row r="150" spans="1:5" x14ac:dyDescent="0.25">
      <c r="A150" s="109" t="s">
        <v>107</v>
      </c>
      <c r="B150" s="109"/>
      <c r="C150" s="109"/>
      <c r="D150" s="109"/>
      <c r="E150" s="109" t="s">
        <v>108</v>
      </c>
    </row>
    <row r="151" spans="1:5" ht="30" x14ac:dyDescent="0.25">
      <c r="A151" s="26" t="s">
        <v>1</v>
      </c>
      <c r="B151" s="26" t="s">
        <v>2</v>
      </c>
      <c r="C151" s="54" t="s">
        <v>59</v>
      </c>
      <c r="D151" s="26" t="s">
        <v>3</v>
      </c>
      <c r="E151" s="26" t="s">
        <v>23</v>
      </c>
    </row>
    <row r="152" spans="1:5" x14ac:dyDescent="0.25">
      <c r="A152" s="29" t="s">
        <v>119</v>
      </c>
      <c r="B152" s="28" t="s">
        <v>120</v>
      </c>
      <c r="C152" s="28">
        <v>1</v>
      </c>
      <c r="D152" s="29">
        <v>1</v>
      </c>
      <c r="E152" s="29">
        <v>10</v>
      </c>
    </row>
    <row r="153" spans="1:5" ht="45" x14ac:dyDescent="0.25">
      <c r="A153" s="28" t="s">
        <v>109</v>
      </c>
      <c r="B153" s="28" t="s">
        <v>110</v>
      </c>
      <c r="C153" s="28">
        <v>1</v>
      </c>
      <c r="D153" s="29">
        <v>2.5499999999999998</v>
      </c>
      <c r="E153" s="29">
        <v>25.47</v>
      </c>
    </row>
    <row r="154" spans="1:5" x14ac:dyDescent="0.25">
      <c r="A154" s="29"/>
      <c r="B154" s="29"/>
      <c r="C154" s="29"/>
      <c r="D154" s="12">
        <f>SUM(D152:D153)</f>
        <v>3.55</v>
      </c>
      <c r="E154" s="12">
        <f>SUM(E152:E153)</f>
        <v>35.47</v>
      </c>
    </row>
    <row r="156" spans="1:5" x14ac:dyDescent="0.25">
      <c r="A156" s="109" t="s">
        <v>111</v>
      </c>
      <c r="B156" s="109"/>
      <c r="C156" s="109"/>
      <c r="D156" s="109"/>
      <c r="E156" s="109" t="s">
        <v>112</v>
      </c>
    </row>
    <row r="157" spans="1:5" ht="30" x14ac:dyDescent="0.25">
      <c r="A157" s="26" t="s">
        <v>1</v>
      </c>
      <c r="B157" s="26" t="s">
        <v>2</v>
      </c>
      <c r="C157" s="54" t="s">
        <v>59</v>
      </c>
      <c r="D157" s="26" t="s">
        <v>3</v>
      </c>
      <c r="E157" s="26" t="s">
        <v>23</v>
      </c>
    </row>
    <row r="158" spans="1:5" ht="45" x14ac:dyDescent="0.25">
      <c r="A158" s="28" t="s">
        <v>113</v>
      </c>
      <c r="B158" s="28" t="s">
        <v>114</v>
      </c>
      <c r="C158" s="28">
        <v>1</v>
      </c>
      <c r="D158" s="29">
        <v>2.96</v>
      </c>
      <c r="E158" s="29">
        <v>29.63</v>
      </c>
    </row>
    <row r="159" spans="1:5" x14ac:dyDescent="0.25">
      <c r="A159" s="29"/>
      <c r="B159" s="29"/>
      <c r="C159" s="29"/>
      <c r="D159" s="12">
        <f>SUM(D158:D158)</f>
        <v>2.96</v>
      </c>
      <c r="E159" s="12">
        <f>SUM(E158:E158)</f>
        <v>29.63</v>
      </c>
    </row>
    <row r="161" spans="1:5" x14ac:dyDescent="0.25">
      <c r="A161" s="109" t="s">
        <v>115</v>
      </c>
      <c r="B161" s="109"/>
      <c r="C161" s="109"/>
      <c r="D161" s="109"/>
      <c r="E161" s="109">
        <v>12.5</v>
      </c>
    </row>
    <row r="162" spans="1:5" ht="30" x14ac:dyDescent="0.25">
      <c r="A162" s="26" t="s">
        <v>1</v>
      </c>
      <c r="B162" s="26" t="s">
        <v>2</v>
      </c>
      <c r="C162" s="54" t="s">
        <v>59</v>
      </c>
      <c r="D162" s="26" t="s">
        <v>3</v>
      </c>
      <c r="E162" s="26" t="s">
        <v>23</v>
      </c>
    </row>
    <row r="163" spans="1:5" x14ac:dyDescent="0.25">
      <c r="A163" s="29" t="s">
        <v>46</v>
      </c>
      <c r="B163" s="28" t="s">
        <v>47</v>
      </c>
      <c r="C163" s="28">
        <v>1</v>
      </c>
      <c r="D163" s="29">
        <v>1.55</v>
      </c>
      <c r="E163" s="29">
        <v>15.52</v>
      </c>
    </row>
    <row r="164" spans="1:5" ht="30" x14ac:dyDescent="0.25">
      <c r="A164" s="28" t="s">
        <v>117</v>
      </c>
      <c r="B164" s="28" t="s">
        <v>118</v>
      </c>
      <c r="C164" s="28">
        <v>1</v>
      </c>
      <c r="D164" s="29">
        <v>0.97</v>
      </c>
      <c r="E164" s="29">
        <v>9.69</v>
      </c>
    </row>
    <row r="165" spans="1:5" x14ac:dyDescent="0.25">
      <c r="A165" s="29"/>
      <c r="B165" s="29"/>
      <c r="C165" s="29"/>
      <c r="D165" s="12">
        <f>SUM(D163:D164)</f>
        <v>2.52</v>
      </c>
      <c r="E165" s="12">
        <f>SUM(E163:E164)</f>
        <v>25.21</v>
      </c>
    </row>
    <row r="167" spans="1:5" x14ac:dyDescent="0.25">
      <c r="A167" s="109" t="s">
        <v>642</v>
      </c>
      <c r="B167" s="109"/>
      <c r="C167" s="109"/>
      <c r="D167" s="109"/>
      <c r="E167" s="109" t="s">
        <v>643</v>
      </c>
    </row>
    <row r="168" spans="1:5" ht="30" x14ac:dyDescent="0.25">
      <c r="A168" s="26" t="s">
        <v>1</v>
      </c>
      <c r="B168" s="26" t="s">
        <v>2</v>
      </c>
      <c r="C168" s="54" t="s">
        <v>59</v>
      </c>
      <c r="D168" s="26" t="s">
        <v>3</v>
      </c>
      <c r="E168" s="26" t="s">
        <v>23</v>
      </c>
    </row>
    <row r="169" spans="1:5" ht="45" x14ac:dyDescent="0.25">
      <c r="A169" s="51" t="s">
        <v>28</v>
      </c>
      <c r="B169" s="51" t="s">
        <v>29</v>
      </c>
      <c r="C169" s="28">
        <v>1</v>
      </c>
      <c r="D169" s="12">
        <f>ROUND(0.25*C169,2)</f>
        <v>0.25</v>
      </c>
      <c r="E169" s="29">
        <f>ROUND(2.7*C169,2)</f>
        <v>2.7</v>
      </c>
    </row>
    <row r="170" spans="1:5" ht="30" x14ac:dyDescent="0.25">
      <c r="A170" s="28" t="s">
        <v>644</v>
      </c>
      <c r="B170" s="28" t="s">
        <v>118</v>
      </c>
      <c r="C170" s="28">
        <v>1</v>
      </c>
      <c r="D170" s="29">
        <v>0.97</v>
      </c>
      <c r="E170" s="29">
        <v>9.69</v>
      </c>
    </row>
    <row r="171" spans="1:5" ht="45" x14ac:dyDescent="0.25">
      <c r="A171" s="29" t="s">
        <v>61</v>
      </c>
      <c r="B171" s="28" t="s">
        <v>62</v>
      </c>
      <c r="C171" s="28">
        <v>1</v>
      </c>
      <c r="D171" s="29">
        <f>1.31</f>
        <v>1.31</v>
      </c>
      <c r="E171" s="29">
        <f>13.16*C171</f>
        <v>13.16</v>
      </c>
    </row>
    <row r="172" spans="1:5" x14ac:dyDescent="0.25">
      <c r="A172" s="29"/>
      <c r="B172" s="29"/>
      <c r="C172" s="29"/>
      <c r="D172" s="12">
        <f>SUM(D169:D171)</f>
        <v>2.5300000000000002</v>
      </c>
      <c r="E172" s="12">
        <f>SUM(E169:E171)</f>
        <v>25.55</v>
      </c>
    </row>
    <row r="174" spans="1:5" ht="33.75" customHeight="1" x14ac:dyDescent="0.25">
      <c r="A174" s="139" t="s">
        <v>121</v>
      </c>
      <c r="B174" s="139"/>
      <c r="C174" s="95"/>
      <c r="D174" s="109"/>
      <c r="E174" s="107" t="s">
        <v>122</v>
      </c>
    </row>
    <row r="175" spans="1:5" ht="30" x14ac:dyDescent="0.25">
      <c r="A175" s="26" t="s">
        <v>1</v>
      </c>
      <c r="B175" s="26" t="s">
        <v>2</v>
      </c>
      <c r="C175" s="27" t="s">
        <v>59</v>
      </c>
      <c r="D175" s="26" t="s">
        <v>3</v>
      </c>
      <c r="E175" s="26" t="s">
        <v>23</v>
      </c>
    </row>
    <row r="176" spans="1:5" x14ac:dyDescent="0.25">
      <c r="A176" s="29" t="s">
        <v>123</v>
      </c>
      <c r="B176" s="28" t="s">
        <v>124</v>
      </c>
      <c r="C176" s="28">
        <v>1</v>
      </c>
      <c r="D176" s="29">
        <v>2.33</v>
      </c>
      <c r="E176" s="29">
        <v>23.3</v>
      </c>
    </row>
    <row r="177" spans="1:5" ht="30" x14ac:dyDescent="0.25">
      <c r="A177" s="29" t="s">
        <v>739</v>
      </c>
      <c r="B177" s="28" t="s">
        <v>740</v>
      </c>
      <c r="C177" s="28">
        <v>1</v>
      </c>
      <c r="D177" s="29">
        <v>0.84</v>
      </c>
      <c r="E177" s="29">
        <v>8.3800000000000008</v>
      </c>
    </row>
    <row r="178" spans="1:5" x14ac:dyDescent="0.25">
      <c r="A178" s="29"/>
      <c r="B178" s="29"/>
      <c r="C178" s="29"/>
      <c r="D178" s="12">
        <f>SUM(D176:D177)</f>
        <v>3.17</v>
      </c>
      <c r="E178" s="12">
        <f>SUM(E176:E177)</f>
        <v>31.68</v>
      </c>
    </row>
    <row r="181" spans="1:5" x14ac:dyDescent="0.25">
      <c r="A181" s="109" t="s">
        <v>126</v>
      </c>
      <c r="B181" s="109"/>
      <c r="C181" s="109"/>
      <c r="D181" s="109" t="s">
        <v>52</v>
      </c>
      <c r="E181" s="109" t="s">
        <v>125</v>
      </c>
    </row>
    <row r="182" spans="1:5" ht="30" x14ac:dyDescent="0.25">
      <c r="A182" s="26" t="s">
        <v>1</v>
      </c>
      <c r="B182" s="26" t="s">
        <v>2</v>
      </c>
      <c r="C182" s="54" t="s">
        <v>59</v>
      </c>
      <c r="D182" s="26" t="s">
        <v>3</v>
      </c>
      <c r="E182" s="26" t="s">
        <v>23</v>
      </c>
    </row>
    <row r="183" spans="1:5" ht="45" x14ac:dyDescent="0.25">
      <c r="A183" s="28" t="s">
        <v>22</v>
      </c>
      <c r="B183" s="28" t="s">
        <v>4</v>
      </c>
      <c r="C183" s="28">
        <v>1</v>
      </c>
      <c r="D183" s="29">
        <v>0.93</v>
      </c>
      <c r="E183" s="29">
        <v>9.34</v>
      </c>
    </row>
    <row r="184" spans="1:5" ht="30" x14ac:dyDescent="0.25">
      <c r="A184" s="28" t="s">
        <v>127</v>
      </c>
      <c r="B184" s="28" t="s">
        <v>128</v>
      </c>
      <c r="C184" s="28">
        <v>1</v>
      </c>
      <c r="D184" s="29">
        <f>6.87</f>
        <v>6.87</v>
      </c>
      <c r="E184" s="29">
        <v>68.69</v>
      </c>
    </row>
    <row r="185" spans="1:5" ht="45" x14ac:dyDescent="0.25">
      <c r="A185" s="28" t="s">
        <v>30</v>
      </c>
      <c r="B185" s="28" t="s">
        <v>714</v>
      </c>
      <c r="C185" s="28">
        <v>1</v>
      </c>
      <c r="D185" s="12">
        <v>0.25</v>
      </c>
      <c r="E185" s="29">
        <v>2.7</v>
      </c>
    </row>
    <row r="186" spans="1:5" x14ac:dyDescent="0.25">
      <c r="A186" s="29"/>
      <c r="B186" s="29"/>
      <c r="C186" s="29"/>
      <c r="D186" s="12">
        <f>SUM(D183:D185)</f>
        <v>8.0500000000000007</v>
      </c>
      <c r="E186" s="12">
        <f>SUM(E183:E185)</f>
        <v>80.73</v>
      </c>
    </row>
    <row r="188" spans="1:5" x14ac:dyDescent="0.25">
      <c r="A188" s="109" t="s">
        <v>126</v>
      </c>
      <c r="B188" s="109"/>
      <c r="C188" s="109"/>
      <c r="D188" s="109" t="s">
        <v>129</v>
      </c>
      <c r="E188" s="109" t="s">
        <v>125</v>
      </c>
    </row>
    <row r="189" spans="1:5" ht="30" x14ac:dyDescent="0.25">
      <c r="A189" s="26" t="s">
        <v>1</v>
      </c>
      <c r="B189" s="26" t="s">
        <v>2</v>
      </c>
      <c r="C189" s="27" t="s">
        <v>59</v>
      </c>
      <c r="D189" s="26" t="s">
        <v>3</v>
      </c>
      <c r="E189" s="26" t="s">
        <v>23</v>
      </c>
    </row>
    <row r="190" spans="1:5" x14ac:dyDescent="0.25">
      <c r="A190" s="96" t="s">
        <v>713</v>
      </c>
      <c r="B190" s="28" t="s">
        <v>130</v>
      </c>
      <c r="C190" s="28">
        <v>1</v>
      </c>
      <c r="D190" s="29">
        <f>1.43</f>
        <v>1.43</v>
      </c>
      <c r="E190" s="29">
        <v>14.27</v>
      </c>
    </row>
    <row r="191" spans="1:5" x14ac:dyDescent="0.25">
      <c r="A191" s="29"/>
      <c r="B191" s="29"/>
      <c r="C191" s="29"/>
      <c r="D191" s="12">
        <f>SUM(D190:D190)</f>
        <v>1.43</v>
      </c>
      <c r="E191" s="12">
        <f>SUM(E190:E190)</f>
        <v>14.27</v>
      </c>
    </row>
  </sheetData>
  <mergeCells count="5">
    <mergeCell ref="A10:D10"/>
    <mergeCell ref="A174:B174"/>
    <mergeCell ref="A17:D17"/>
    <mergeCell ref="A23:D23"/>
    <mergeCell ref="A32:D32"/>
  </mergeCells>
  <pageMargins left="0.7" right="0.7" top="0.75" bottom="0.75" header="0.3" footer="0.3"/>
  <pageSetup paperSize="9" orientation="portrait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F172"/>
  <sheetViews>
    <sheetView topLeftCell="A64" workbookViewId="0">
      <selection activeCell="I75" sqref="I75"/>
    </sheetView>
  </sheetViews>
  <sheetFormatPr defaultRowHeight="15" x14ac:dyDescent="0.25"/>
  <cols>
    <col min="1" max="1" width="23.85546875" style="79" customWidth="1"/>
    <col min="2" max="2" width="37.5703125" style="79" customWidth="1"/>
    <col min="3" max="3" width="16.5703125" style="79" customWidth="1"/>
    <col min="4" max="4" width="13.5703125" style="79" customWidth="1"/>
    <col min="5" max="16384" width="9.140625" style="79"/>
  </cols>
  <sheetData>
    <row r="1" spans="1:6" ht="66" customHeight="1" x14ac:dyDescent="0.25">
      <c r="D1" s="90"/>
      <c r="F1" s="92"/>
    </row>
    <row r="2" spans="1:6" ht="23.25" customHeight="1" x14ac:dyDescent="0.25">
      <c r="D2" s="76"/>
      <c r="F2" s="92"/>
    </row>
    <row r="3" spans="1:6" ht="21" customHeight="1" x14ac:dyDescent="0.25">
      <c r="A3" s="90" t="s">
        <v>562</v>
      </c>
      <c r="B3" s="90"/>
      <c r="C3" s="90" t="s">
        <v>560</v>
      </c>
      <c r="D3" s="90"/>
    </row>
    <row r="4" spans="1:6" ht="20.25" customHeight="1" x14ac:dyDescent="0.25">
      <c r="A4" s="26" t="s">
        <v>548</v>
      </c>
      <c r="B4" s="26" t="s">
        <v>549</v>
      </c>
      <c r="C4" s="54" t="s">
        <v>550</v>
      </c>
      <c r="D4" s="26" t="s">
        <v>23</v>
      </c>
    </row>
    <row r="5" spans="1:6" x14ac:dyDescent="0.25">
      <c r="A5" s="29" t="s">
        <v>551</v>
      </c>
      <c r="B5" s="28" t="s">
        <v>559</v>
      </c>
      <c r="C5" s="62">
        <v>1</v>
      </c>
      <c r="D5" s="63">
        <v>10.119999999999999</v>
      </c>
    </row>
    <row r="6" spans="1:6" x14ac:dyDescent="0.25">
      <c r="A6" s="29" t="s">
        <v>552</v>
      </c>
      <c r="B6" s="28" t="s">
        <v>133</v>
      </c>
      <c r="C6" s="62">
        <v>0.84</v>
      </c>
      <c r="D6" s="63">
        <v>8.3800000000000008</v>
      </c>
    </row>
    <row r="7" spans="1:6" ht="30" x14ac:dyDescent="0.25">
      <c r="A7" s="29" t="s">
        <v>553</v>
      </c>
      <c r="B7" s="28" t="s">
        <v>29</v>
      </c>
      <c r="C7" s="62">
        <v>0.25</v>
      </c>
      <c r="D7" s="63">
        <v>2.7</v>
      </c>
    </row>
    <row r="8" spans="1:6" ht="45" x14ac:dyDescent="0.25">
      <c r="A8" s="29" t="s">
        <v>554</v>
      </c>
      <c r="B8" s="28" t="s">
        <v>32</v>
      </c>
      <c r="C8" s="62">
        <v>0.25</v>
      </c>
      <c r="D8" s="63">
        <v>2.7</v>
      </c>
    </row>
    <row r="9" spans="1:6" ht="30" x14ac:dyDescent="0.25">
      <c r="A9" s="29" t="s">
        <v>555</v>
      </c>
      <c r="B9" s="28" t="s">
        <v>561</v>
      </c>
      <c r="C9" s="62">
        <v>0.38</v>
      </c>
      <c r="D9" s="63">
        <v>3.82</v>
      </c>
    </row>
    <row r="10" spans="1:6" x14ac:dyDescent="0.25">
      <c r="A10" s="29"/>
      <c r="B10" s="28"/>
      <c r="C10" s="64">
        <f>SUM(C5:C9)</f>
        <v>2.7199999999999998</v>
      </c>
      <c r="D10" s="64">
        <f>SUM(D5:D9)</f>
        <v>27.72</v>
      </c>
    </row>
    <row r="12" spans="1:6" x14ac:dyDescent="0.25">
      <c r="A12" s="90" t="s">
        <v>563</v>
      </c>
      <c r="B12" s="90"/>
      <c r="C12" s="90" t="s">
        <v>564</v>
      </c>
      <c r="D12" s="90"/>
    </row>
    <row r="13" spans="1:6" ht="33" customHeight="1" x14ac:dyDescent="0.25">
      <c r="A13" s="29" t="s">
        <v>548</v>
      </c>
      <c r="B13" s="28" t="s">
        <v>549</v>
      </c>
      <c r="C13" s="62" t="s">
        <v>550</v>
      </c>
      <c r="D13" s="63" t="s">
        <v>23</v>
      </c>
    </row>
    <row r="14" spans="1:6" ht="33" customHeight="1" x14ac:dyDescent="0.25">
      <c r="A14" s="29" t="s">
        <v>565</v>
      </c>
      <c r="B14" s="28" t="s">
        <v>566</v>
      </c>
      <c r="C14" s="62">
        <v>2.1</v>
      </c>
      <c r="D14" s="63">
        <v>20.77</v>
      </c>
    </row>
    <row r="15" spans="1:6" ht="33" customHeight="1" x14ac:dyDescent="0.25">
      <c r="A15" s="29" t="s">
        <v>552</v>
      </c>
      <c r="B15" s="28" t="s">
        <v>133</v>
      </c>
      <c r="C15" s="62">
        <v>0.84</v>
      </c>
      <c r="D15" s="63">
        <v>8.3800000000000008</v>
      </c>
    </row>
    <row r="16" spans="1:6" ht="33" customHeight="1" x14ac:dyDescent="0.25">
      <c r="A16" s="29" t="s">
        <v>77</v>
      </c>
      <c r="B16" s="28" t="s">
        <v>78</v>
      </c>
      <c r="C16" s="62">
        <v>1.06</v>
      </c>
      <c r="D16" s="63">
        <v>10.59</v>
      </c>
    </row>
    <row r="17" spans="1:6" ht="33" customHeight="1" x14ac:dyDescent="0.25">
      <c r="A17" s="29" t="s">
        <v>553</v>
      </c>
      <c r="B17" s="28" t="s">
        <v>29</v>
      </c>
      <c r="C17" s="62">
        <v>0.25</v>
      </c>
      <c r="D17" s="63">
        <v>2.7</v>
      </c>
    </row>
    <row r="18" spans="1:6" ht="45" customHeight="1" x14ac:dyDescent="0.25">
      <c r="A18" s="29" t="s">
        <v>554</v>
      </c>
      <c r="B18" s="28" t="s">
        <v>32</v>
      </c>
      <c r="C18" s="62">
        <v>0.25</v>
      </c>
      <c r="D18" s="63">
        <v>2.7</v>
      </c>
    </row>
    <row r="19" spans="1:6" ht="45" customHeight="1" x14ac:dyDescent="0.25">
      <c r="A19" s="29" t="s">
        <v>555</v>
      </c>
      <c r="B19" s="28" t="s">
        <v>561</v>
      </c>
      <c r="C19" s="62">
        <v>0.38</v>
      </c>
      <c r="D19" s="63">
        <v>3.82</v>
      </c>
    </row>
    <row r="20" spans="1:6" x14ac:dyDescent="0.25">
      <c r="A20" s="29"/>
      <c r="B20" s="28"/>
      <c r="C20" s="62">
        <f>SUM(C14:C19)</f>
        <v>4.88</v>
      </c>
      <c r="D20" s="62">
        <f>SUM(D14:D19)</f>
        <v>48.96</v>
      </c>
    </row>
    <row r="22" spans="1:6" s="65" customFormat="1" ht="35.25" customHeight="1" x14ac:dyDescent="0.25">
      <c r="A22" s="90" t="s">
        <v>567</v>
      </c>
      <c r="B22" s="90"/>
      <c r="C22" s="90" t="s">
        <v>568</v>
      </c>
      <c r="D22" s="90"/>
    </row>
    <row r="23" spans="1:6" s="65" customFormat="1" x14ac:dyDescent="0.25">
      <c r="A23" s="90"/>
      <c r="B23" s="90"/>
      <c r="C23" s="90"/>
      <c r="D23" s="90" t="s">
        <v>57</v>
      </c>
    </row>
    <row r="24" spans="1:6" s="65" customFormat="1" x14ac:dyDescent="0.25">
      <c r="A24" s="29" t="s">
        <v>548</v>
      </c>
      <c r="B24" s="28" t="s">
        <v>549</v>
      </c>
      <c r="C24" s="62" t="s">
        <v>550</v>
      </c>
      <c r="D24" s="63" t="s">
        <v>23</v>
      </c>
    </row>
    <row r="25" spans="1:6" s="65" customFormat="1" x14ac:dyDescent="0.25">
      <c r="A25" s="29" t="s">
        <v>556</v>
      </c>
      <c r="B25" s="28" t="s">
        <v>557</v>
      </c>
      <c r="C25" s="62">
        <v>4.1500000000000004</v>
      </c>
      <c r="D25" s="63">
        <v>41.6</v>
      </c>
    </row>
    <row r="26" spans="1:6" s="65" customFormat="1" ht="30" x14ac:dyDescent="0.25">
      <c r="A26" s="29" t="s">
        <v>558</v>
      </c>
      <c r="B26" s="28" t="s">
        <v>569</v>
      </c>
      <c r="C26" s="62">
        <v>0.5</v>
      </c>
      <c r="D26" s="63">
        <v>5</v>
      </c>
      <c r="F26" s="81"/>
    </row>
    <row r="27" spans="1:6" s="65" customFormat="1" x14ac:dyDescent="0.25">
      <c r="A27" s="29" t="s">
        <v>552</v>
      </c>
      <c r="B27" s="28" t="s">
        <v>133</v>
      </c>
      <c r="C27" s="62">
        <v>0.84</v>
      </c>
      <c r="D27" s="63">
        <v>8.3800000000000008</v>
      </c>
    </row>
    <row r="28" spans="1:6" s="65" customFormat="1" ht="30" x14ac:dyDescent="0.25">
      <c r="A28" s="29" t="s">
        <v>77</v>
      </c>
      <c r="B28" s="28" t="s">
        <v>78</v>
      </c>
      <c r="C28" s="62">
        <v>1.06</v>
      </c>
      <c r="D28" s="63">
        <v>10.59</v>
      </c>
    </row>
    <row r="29" spans="1:6" s="65" customFormat="1" ht="30" x14ac:dyDescent="0.25">
      <c r="A29" s="29" t="s">
        <v>553</v>
      </c>
      <c r="B29" s="28" t="s">
        <v>29</v>
      </c>
      <c r="C29" s="62">
        <v>0.25</v>
      </c>
      <c r="D29" s="63">
        <v>2.7</v>
      </c>
    </row>
    <row r="30" spans="1:6" s="65" customFormat="1" ht="45" x14ac:dyDescent="0.25">
      <c r="A30" s="29" t="s">
        <v>554</v>
      </c>
      <c r="B30" s="28" t="s">
        <v>32</v>
      </c>
      <c r="C30" s="62">
        <v>0.25</v>
      </c>
      <c r="D30" s="63">
        <v>2.7</v>
      </c>
    </row>
    <row r="31" spans="1:6" s="65" customFormat="1" x14ac:dyDescent="0.25">
      <c r="A31" s="29"/>
      <c r="B31" s="28"/>
      <c r="C31" s="62">
        <f>SUM(C25:C30)</f>
        <v>7.0500000000000007</v>
      </c>
      <c r="D31" s="62">
        <f>SUM(D25:D30)</f>
        <v>70.970000000000013</v>
      </c>
    </row>
    <row r="32" spans="1:6" s="65" customFormat="1" ht="38.25" customHeight="1" x14ac:dyDescent="0.25">
      <c r="A32" s="66"/>
      <c r="B32" s="66"/>
      <c r="C32" s="67"/>
      <c r="D32" s="67"/>
    </row>
    <row r="33" spans="1:4" s="65" customFormat="1" x14ac:dyDescent="0.25">
      <c r="A33" s="90"/>
      <c r="B33" s="90"/>
      <c r="C33" s="90"/>
      <c r="D33" s="90" t="s">
        <v>38</v>
      </c>
    </row>
    <row r="34" spans="1:4" s="65" customFormat="1" x14ac:dyDescent="0.25">
      <c r="A34" s="29" t="s">
        <v>548</v>
      </c>
      <c r="B34" s="28" t="s">
        <v>549</v>
      </c>
      <c r="C34" s="62" t="s">
        <v>550</v>
      </c>
      <c r="D34" s="63" t="s">
        <v>23</v>
      </c>
    </row>
    <row r="35" spans="1:4" s="65" customFormat="1" ht="30" x14ac:dyDescent="0.25">
      <c r="A35" s="29" t="s">
        <v>77</v>
      </c>
      <c r="B35" s="28" t="s">
        <v>78</v>
      </c>
      <c r="C35" s="62">
        <v>1.06</v>
      </c>
      <c r="D35" s="63">
        <v>10.59</v>
      </c>
    </row>
    <row r="36" spans="1:4" x14ac:dyDescent="0.25">
      <c r="A36" s="29"/>
      <c r="B36" s="28"/>
      <c r="C36" s="62">
        <f>SUM(C35:C35)</f>
        <v>1.06</v>
      </c>
      <c r="D36" s="62">
        <f>SUM(D35:D35)</f>
        <v>10.59</v>
      </c>
    </row>
    <row r="38" spans="1:4" x14ac:dyDescent="0.25">
      <c r="A38" s="90"/>
      <c r="B38" s="90"/>
      <c r="C38" s="90"/>
      <c r="D38" s="90" t="s">
        <v>39</v>
      </c>
    </row>
    <row r="39" spans="1:4" x14ac:dyDescent="0.25">
      <c r="A39" s="29" t="s">
        <v>548</v>
      </c>
      <c r="B39" s="28" t="s">
        <v>549</v>
      </c>
      <c r="C39" s="62" t="s">
        <v>550</v>
      </c>
      <c r="D39" s="63" t="s">
        <v>23</v>
      </c>
    </row>
    <row r="40" spans="1:4" ht="30" x14ac:dyDescent="0.25">
      <c r="A40" s="29" t="s">
        <v>77</v>
      </c>
      <c r="B40" s="28" t="s">
        <v>78</v>
      </c>
      <c r="C40" s="62">
        <v>1.06</v>
      </c>
      <c r="D40" s="63">
        <v>10.59</v>
      </c>
    </row>
    <row r="41" spans="1:4" x14ac:dyDescent="0.25">
      <c r="A41" s="29"/>
      <c r="B41" s="28"/>
      <c r="C41" s="62">
        <f>SUM(C40:C40)</f>
        <v>1.06</v>
      </c>
      <c r="D41" s="62">
        <f>SUM(D40:D40)</f>
        <v>10.59</v>
      </c>
    </row>
    <row r="43" spans="1:4" x14ac:dyDescent="0.25">
      <c r="A43" s="90"/>
      <c r="B43" s="90"/>
      <c r="C43" s="90"/>
      <c r="D43" s="90" t="s">
        <v>40</v>
      </c>
    </row>
    <row r="44" spans="1:4" x14ac:dyDescent="0.25">
      <c r="A44" s="29" t="s">
        <v>548</v>
      </c>
      <c r="B44" s="28" t="s">
        <v>549</v>
      </c>
      <c r="C44" s="62" t="s">
        <v>550</v>
      </c>
      <c r="D44" s="63" t="s">
        <v>23</v>
      </c>
    </row>
    <row r="45" spans="1:4" ht="30" x14ac:dyDescent="0.25">
      <c r="A45" s="29" t="s">
        <v>77</v>
      </c>
      <c r="B45" s="28" t="s">
        <v>78</v>
      </c>
      <c r="C45" s="62">
        <v>1.06</v>
      </c>
      <c r="D45" s="63">
        <v>10.59</v>
      </c>
    </row>
    <row r="46" spans="1:4" ht="30" x14ac:dyDescent="0.25">
      <c r="A46" s="29" t="s">
        <v>555</v>
      </c>
      <c r="B46" s="28" t="s">
        <v>561</v>
      </c>
      <c r="C46" s="62">
        <v>0.38</v>
      </c>
      <c r="D46" s="63">
        <v>3.82</v>
      </c>
    </row>
    <row r="47" spans="1:4" x14ac:dyDescent="0.25">
      <c r="A47" s="29"/>
      <c r="B47" s="28"/>
      <c r="C47" s="62">
        <f>SUM(C45:C46)</f>
        <v>1.44</v>
      </c>
      <c r="D47" s="62">
        <f>SUM(D45:D46)</f>
        <v>14.41</v>
      </c>
    </row>
    <row r="49" spans="1:4" x14ac:dyDescent="0.25">
      <c r="A49" s="90"/>
      <c r="B49" s="90"/>
      <c r="C49" s="90"/>
      <c r="D49" s="90" t="s">
        <v>43</v>
      </c>
    </row>
    <row r="50" spans="1:4" x14ac:dyDescent="0.25">
      <c r="A50" s="29" t="s">
        <v>548</v>
      </c>
      <c r="B50" s="28" t="s">
        <v>549</v>
      </c>
      <c r="C50" s="62" t="s">
        <v>550</v>
      </c>
      <c r="D50" s="63" t="s">
        <v>23</v>
      </c>
    </row>
    <row r="51" spans="1:4" ht="30" x14ac:dyDescent="0.25">
      <c r="A51" s="29" t="s">
        <v>77</v>
      </c>
      <c r="B51" s="28" t="s">
        <v>78</v>
      </c>
      <c r="C51" s="62">
        <v>1.06</v>
      </c>
      <c r="D51" s="63">
        <v>10.59</v>
      </c>
    </row>
    <row r="52" spans="1:4" x14ac:dyDescent="0.25">
      <c r="A52" s="29"/>
      <c r="B52" s="28"/>
      <c r="C52" s="62">
        <f>SUM(C51:C51)</f>
        <v>1.06</v>
      </c>
      <c r="D52" s="62">
        <f>SUM(D51:D51)</f>
        <v>10.59</v>
      </c>
    </row>
    <row r="54" spans="1:4" x14ac:dyDescent="0.25">
      <c r="A54" s="90"/>
      <c r="B54" s="90"/>
      <c r="C54" s="90"/>
      <c r="D54" s="90" t="s">
        <v>44</v>
      </c>
    </row>
    <row r="55" spans="1:4" x14ac:dyDescent="0.25">
      <c r="A55" s="29" t="s">
        <v>548</v>
      </c>
      <c r="B55" s="28" t="s">
        <v>549</v>
      </c>
      <c r="C55" s="62" t="s">
        <v>550</v>
      </c>
      <c r="D55" s="63" t="s">
        <v>23</v>
      </c>
    </row>
    <row r="56" spans="1:4" ht="30" x14ac:dyDescent="0.25">
      <c r="A56" s="29" t="s">
        <v>77</v>
      </c>
      <c r="B56" s="28" t="s">
        <v>78</v>
      </c>
      <c r="C56" s="62">
        <v>1.06</v>
      </c>
      <c r="D56" s="63">
        <v>10.59</v>
      </c>
    </row>
    <row r="57" spans="1:4" x14ac:dyDescent="0.25">
      <c r="A57" s="29"/>
      <c r="B57" s="28"/>
      <c r="C57" s="62">
        <f>SUM(C56:C56)</f>
        <v>1.06</v>
      </c>
      <c r="D57" s="62">
        <f>SUM(D56:D56)</f>
        <v>10.59</v>
      </c>
    </row>
    <row r="59" spans="1:4" x14ac:dyDescent="0.25">
      <c r="A59" s="90"/>
      <c r="B59" s="90"/>
      <c r="C59" s="90"/>
      <c r="D59" s="90" t="s">
        <v>45</v>
      </c>
    </row>
    <row r="60" spans="1:4" x14ac:dyDescent="0.25">
      <c r="A60" s="29" t="s">
        <v>548</v>
      </c>
      <c r="B60" s="28" t="s">
        <v>549</v>
      </c>
      <c r="C60" s="62" t="s">
        <v>550</v>
      </c>
      <c r="D60" s="63" t="s">
        <v>23</v>
      </c>
    </row>
    <row r="61" spans="1:4" ht="30" x14ac:dyDescent="0.25">
      <c r="A61" s="29" t="s">
        <v>77</v>
      </c>
      <c r="B61" s="28" t="s">
        <v>78</v>
      </c>
      <c r="C61" s="62">
        <v>1.06</v>
      </c>
      <c r="D61" s="63">
        <v>10.59</v>
      </c>
    </row>
    <row r="62" spans="1:4" x14ac:dyDescent="0.25">
      <c r="A62" s="29"/>
      <c r="B62" s="28"/>
      <c r="C62" s="62">
        <f>SUM(C61:C61)</f>
        <v>1.06</v>
      </c>
      <c r="D62" s="62">
        <f>SUM(D61:D61)</f>
        <v>10.59</v>
      </c>
    </row>
    <row r="64" spans="1:4" x14ac:dyDescent="0.25">
      <c r="A64" s="90" t="s">
        <v>706</v>
      </c>
      <c r="B64" s="90"/>
      <c r="C64" s="90" t="s">
        <v>707</v>
      </c>
      <c r="D64" s="90"/>
    </row>
    <row r="65" spans="1:4" ht="33" customHeight="1" x14ac:dyDescent="0.25">
      <c r="A65" s="29" t="s">
        <v>548</v>
      </c>
      <c r="B65" s="28" t="s">
        <v>549</v>
      </c>
      <c r="C65" s="62" t="s">
        <v>550</v>
      </c>
      <c r="D65" s="63" t="s">
        <v>23</v>
      </c>
    </row>
    <row r="66" spans="1:4" ht="33" customHeight="1" x14ac:dyDescent="0.25">
      <c r="A66" s="29" t="s">
        <v>671</v>
      </c>
      <c r="B66" s="58" t="s">
        <v>712</v>
      </c>
      <c r="C66" s="62">
        <v>2.7</v>
      </c>
      <c r="D66" s="63">
        <v>27.15</v>
      </c>
    </row>
    <row r="67" spans="1:4" ht="33" customHeight="1" x14ac:dyDescent="0.25">
      <c r="A67" s="29" t="s">
        <v>672</v>
      </c>
      <c r="B67" s="28" t="s">
        <v>133</v>
      </c>
      <c r="C67" s="62">
        <v>0.84</v>
      </c>
      <c r="D67" s="63">
        <v>8.3800000000000008</v>
      </c>
    </row>
    <row r="68" spans="1:4" ht="33" customHeight="1" x14ac:dyDescent="0.25">
      <c r="A68" s="29" t="s">
        <v>673</v>
      </c>
      <c r="B68" s="28" t="s">
        <v>29</v>
      </c>
      <c r="C68" s="62">
        <v>0.25</v>
      </c>
      <c r="D68" s="63">
        <v>2.7</v>
      </c>
    </row>
    <row r="69" spans="1:4" ht="42.75" customHeight="1" x14ac:dyDescent="0.25">
      <c r="A69" s="29" t="s">
        <v>674</v>
      </c>
      <c r="B69" s="28" t="s">
        <v>32</v>
      </c>
      <c r="C69" s="62">
        <v>0.25</v>
      </c>
      <c r="D69" s="63">
        <v>2.7</v>
      </c>
    </row>
    <row r="70" spans="1:4" ht="32.25" customHeight="1" x14ac:dyDescent="0.25">
      <c r="A70" s="29" t="s">
        <v>675</v>
      </c>
      <c r="B70" s="28" t="s">
        <v>561</v>
      </c>
      <c r="C70" s="62">
        <v>0.38</v>
      </c>
      <c r="D70" s="63">
        <v>3.82</v>
      </c>
    </row>
    <row r="71" spans="1:4" x14ac:dyDescent="0.25">
      <c r="A71" s="29"/>
      <c r="B71" s="28"/>
      <c r="C71" s="62">
        <f>SUM(C66:C70)</f>
        <v>4.42</v>
      </c>
      <c r="D71" s="62">
        <f>SUM(D66:D70)</f>
        <v>44.750000000000007</v>
      </c>
    </row>
    <row r="73" spans="1:4" x14ac:dyDescent="0.25">
      <c r="A73" s="90" t="s">
        <v>710</v>
      </c>
      <c r="B73" s="90"/>
      <c r="C73" s="90" t="s">
        <v>711</v>
      </c>
      <c r="D73" s="90"/>
    </row>
    <row r="74" spans="1:4" ht="33" customHeight="1" x14ac:dyDescent="0.25">
      <c r="A74" s="29" t="s">
        <v>548</v>
      </c>
      <c r="B74" s="28" t="s">
        <v>549</v>
      </c>
      <c r="C74" s="62" t="s">
        <v>550</v>
      </c>
      <c r="D74" s="63" t="s">
        <v>23</v>
      </c>
    </row>
    <row r="75" spans="1:4" ht="33" customHeight="1" x14ac:dyDescent="0.25">
      <c r="A75" s="29" t="s">
        <v>676</v>
      </c>
      <c r="B75" s="28" t="s">
        <v>90</v>
      </c>
      <c r="C75" s="62">
        <v>3.89</v>
      </c>
      <c r="D75" s="63">
        <v>38.880000000000003</v>
      </c>
    </row>
    <row r="76" spans="1:4" ht="33" customHeight="1" x14ac:dyDescent="0.25">
      <c r="A76" s="29" t="s">
        <v>672</v>
      </c>
      <c r="B76" s="28" t="s">
        <v>133</v>
      </c>
      <c r="C76" s="62">
        <v>0.84</v>
      </c>
      <c r="D76" s="63">
        <v>8.3800000000000008</v>
      </c>
    </row>
    <row r="77" spans="1:4" ht="33" customHeight="1" x14ac:dyDescent="0.25">
      <c r="A77" s="29" t="s">
        <v>673</v>
      </c>
      <c r="B77" s="28" t="s">
        <v>29</v>
      </c>
      <c r="C77" s="62">
        <v>0.25</v>
      </c>
      <c r="D77" s="63">
        <v>2.7</v>
      </c>
    </row>
    <row r="78" spans="1:4" ht="45.75" customHeight="1" x14ac:dyDescent="0.25">
      <c r="A78" s="29" t="s">
        <v>674</v>
      </c>
      <c r="B78" s="28" t="s">
        <v>32</v>
      </c>
      <c r="C78" s="62">
        <v>0.25</v>
      </c>
      <c r="D78" s="63">
        <v>2.7</v>
      </c>
    </row>
    <row r="79" spans="1:4" ht="32.25" customHeight="1" x14ac:dyDescent="0.25">
      <c r="A79" s="29" t="s">
        <v>675</v>
      </c>
      <c r="B79" s="28" t="s">
        <v>561</v>
      </c>
      <c r="C79" s="62">
        <v>0.38</v>
      </c>
      <c r="D79" s="63">
        <v>3.82</v>
      </c>
    </row>
    <row r="80" spans="1:4" x14ac:dyDescent="0.25">
      <c r="A80" s="29"/>
      <c r="B80" s="28"/>
      <c r="C80" s="62">
        <f>SUM(C75:C79)</f>
        <v>5.61</v>
      </c>
      <c r="D80" s="62">
        <f>SUM(D75:D79)</f>
        <v>56.480000000000011</v>
      </c>
    </row>
    <row r="81" spans="4:4" x14ac:dyDescent="0.25">
      <c r="D81" s="110" t="s">
        <v>777</v>
      </c>
    </row>
    <row r="164" spans="5:5" x14ac:dyDescent="0.25">
      <c r="E164" s="79">
        <v>12.5</v>
      </c>
    </row>
    <row r="172" spans="5:5" x14ac:dyDescent="0.25">
      <c r="E172" s="79">
        <v>12.5</v>
      </c>
    </row>
  </sheetData>
  <pageMargins left="0.70866141732283472" right="0.70866141732283472" top="0.74803149606299213" bottom="0.74803149606299213" header="0.31496062992125984" footer="0.31496062992125984"/>
  <pageSetup paperSize="9" scale="95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G174"/>
  <sheetViews>
    <sheetView workbookViewId="0">
      <selection activeCell="H16" sqref="H16"/>
    </sheetView>
  </sheetViews>
  <sheetFormatPr defaultRowHeight="15" x14ac:dyDescent="0.25"/>
  <cols>
    <col min="1" max="1" width="9.140625" style="23"/>
    <col min="2" max="2" width="17.140625" style="23" customWidth="1"/>
    <col min="3" max="3" width="35.28515625" style="23" customWidth="1"/>
    <col min="4" max="4" width="17.140625" style="23" customWidth="1"/>
    <col min="5" max="5" width="16.85546875" style="23" customWidth="1"/>
    <col min="6" max="16384" width="9.140625" style="23"/>
  </cols>
  <sheetData>
    <row r="1" spans="1:6" ht="66" customHeight="1" x14ac:dyDescent="0.25">
      <c r="D1" s="126" t="s">
        <v>447</v>
      </c>
      <c r="E1" s="126"/>
      <c r="F1" s="58"/>
    </row>
    <row r="2" spans="1:6" ht="17.25" customHeight="1" x14ac:dyDescent="0.25">
      <c r="D2" s="127" t="s">
        <v>774</v>
      </c>
      <c r="E2" s="127"/>
      <c r="F2" s="87"/>
    </row>
    <row r="3" spans="1:6" ht="84" customHeight="1" x14ac:dyDescent="0.25">
      <c r="C3" s="25"/>
      <c r="D3" s="126" t="s">
        <v>776</v>
      </c>
      <c r="E3" s="126"/>
    </row>
    <row r="4" spans="1:6" x14ac:dyDescent="0.25">
      <c r="D4" s="127" t="s">
        <v>448</v>
      </c>
      <c r="E4" s="127"/>
    </row>
    <row r="5" spans="1:6" x14ac:dyDescent="0.25">
      <c r="B5" s="30"/>
      <c r="C5" s="30"/>
      <c r="D5" s="31"/>
      <c r="E5" s="31"/>
    </row>
    <row r="6" spans="1:6" ht="42" customHeight="1" x14ac:dyDescent="0.25">
      <c r="A6" s="128" t="s">
        <v>441</v>
      </c>
      <c r="B6" s="128"/>
      <c r="C6" s="128"/>
      <c r="D6" s="128"/>
      <c r="E6" s="128"/>
    </row>
    <row r="7" spans="1:6" ht="33.75" customHeight="1" x14ac:dyDescent="0.25">
      <c r="B7" s="30"/>
      <c r="C7" s="30"/>
      <c r="D7" s="31"/>
      <c r="E7" s="31"/>
    </row>
    <row r="8" spans="1:6" x14ac:dyDescent="0.25">
      <c r="B8" s="90" t="s">
        <v>170</v>
      </c>
      <c r="C8" s="90"/>
      <c r="D8" s="90" t="s">
        <v>277</v>
      </c>
      <c r="E8" s="90" t="s">
        <v>52</v>
      </c>
    </row>
    <row r="9" spans="1:6" x14ac:dyDescent="0.25">
      <c r="B9" s="26" t="s">
        <v>1</v>
      </c>
      <c r="C9" s="26" t="s">
        <v>2</v>
      </c>
      <c r="D9" s="26" t="s">
        <v>3</v>
      </c>
      <c r="E9" s="26" t="s">
        <v>23</v>
      </c>
    </row>
    <row r="10" spans="1:6" x14ac:dyDescent="0.25">
      <c r="B10" s="28" t="s">
        <v>15</v>
      </c>
      <c r="C10" s="28" t="s">
        <v>5</v>
      </c>
      <c r="D10" s="29">
        <v>1.25</v>
      </c>
      <c r="E10" s="29">
        <v>12.5</v>
      </c>
    </row>
    <row r="11" spans="1:6" x14ac:dyDescent="0.25">
      <c r="B11" s="29"/>
      <c r="C11" s="29"/>
      <c r="D11" s="12">
        <f>SUM(D10:D10)</f>
        <v>1.25</v>
      </c>
      <c r="E11" s="12">
        <f>SUM(E10:E10)</f>
        <v>12.5</v>
      </c>
    </row>
    <row r="12" spans="1:6" x14ac:dyDescent="0.25">
      <c r="B12" s="30"/>
      <c r="C12" s="30"/>
      <c r="D12" s="31"/>
      <c r="E12" s="31"/>
    </row>
    <row r="13" spans="1:6" x14ac:dyDescent="0.25">
      <c r="B13" s="90" t="s">
        <v>170</v>
      </c>
      <c r="C13" s="90"/>
      <c r="D13" s="90" t="s">
        <v>277</v>
      </c>
      <c r="E13" s="90" t="s">
        <v>129</v>
      </c>
    </row>
    <row r="14" spans="1:6" x14ac:dyDescent="0.25">
      <c r="B14" s="26" t="s">
        <v>1</v>
      </c>
      <c r="C14" s="26" t="s">
        <v>2</v>
      </c>
      <c r="D14" s="26" t="s">
        <v>3</v>
      </c>
      <c r="E14" s="26" t="s">
        <v>23</v>
      </c>
    </row>
    <row r="15" spans="1:6" x14ac:dyDescent="0.25">
      <c r="B15" s="29" t="s">
        <v>6</v>
      </c>
      <c r="C15" s="28" t="s">
        <v>7</v>
      </c>
      <c r="D15" s="29">
        <v>0.25</v>
      </c>
      <c r="E15" s="29">
        <v>2.5</v>
      </c>
    </row>
    <row r="16" spans="1:6" x14ac:dyDescent="0.25">
      <c r="B16" s="29"/>
      <c r="C16" s="29"/>
      <c r="D16" s="12">
        <f>SUM(D15:D15)</f>
        <v>0.25</v>
      </c>
      <c r="E16" s="12">
        <f>SUM(E15:E15)</f>
        <v>2.5</v>
      </c>
    </row>
    <row r="17" spans="2:7" x14ac:dyDescent="0.25">
      <c r="B17" s="30"/>
      <c r="C17" s="30"/>
      <c r="D17" s="31"/>
      <c r="E17" s="31"/>
    </row>
    <row r="18" spans="2:7" x14ac:dyDescent="0.25">
      <c r="B18" s="90" t="s">
        <v>457</v>
      </c>
      <c r="C18" s="90"/>
      <c r="D18" s="90" t="s">
        <v>453</v>
      </c>
      <c r="E18" s="90" t="s">
        <v>52</v>
      </c>
    </row>
    <row r="19" spans="2:7" x14ac:dyDescent="0.25">
      <c r="B19" s="26" t="s">
        <v>1</v>
      </c>
      <c r="C19" s="26" t="s">
        <v>2</v>
      </c>
      <c r="D19" s="26" t="s">
        <v>3</v>
      </c>
      <c r="E19" s="26" t="s">
        <v>23</v>
      </c>
    </row>
    <row r="20" spans="2:7" ht="30" x14ac:dyDescent="0.25">
      <c r="B20" s="28" t="s">
        <v>458</v>
      </c>
      <c r="C20" s="28" t="s">
        <v>459</v>
      </c>
      <c r="D20" s="29">
        <v>0.25</v>
      </c>
      <c r="E20" s="29">
        <v>2.7</v>
      </c>
    </row>
    <row r="21" spans="2:7" x14ac:dyDescent="0.25">
      <c r="B21" s="28" t="s">
        <v>460</v>
      </c>
      <c r="C21" s="28" t="s">
        <v>461</v>
      </c>
      <c r="D21" s="29">
        <v>0.3</v>
      </c>
      <c r="E21" s="29">
        <v>3</v>
      </c>
    </row>
    <row r="22" spans="2:7" x14ac:dyDescent="0.25">
      <c r="B22" s="29"/>
      <c r="C22" s="29"/>
      <c r="D22" s="12">
        <f>SUM(D20:D21)</f>
        <v>0.55000000000000004</v>
      </c>
      <c r="E22" s="12">
        <f>SUM(E20:E21)</f>
        <v>5.7</v>
      </c>
    </row>
    <row r="26" spans="2:7" x14ac:dyDescent="0.25">
      <c r="F26" s="30"/>
      <c r="G26" s="30"/>
    </row>
    <row r="46" spans="2:2" x14ac:dyDescent="0.25">
      <c r="B46" s="37"/>
    </row>
    <row r="166" spans="5:5" x14ac:dyDescent="0.25">
      <c r="E166" s="23">
        <v>12.5</v>
      </c>
    </row>
    <row r="174" spans="5:5" x14ac:dyDescent="0.25">
      <c r="E174" s="23">
        <v>12.5</v>
      </c>
    </row>
  </sheetData>
  <mergeCells count="5">
    <mergeCell ref="D3:E3"/>
    <mergeCell ref="D4:E4"/>
    <mergeCell ref="A6:E6"/>
    <mergeCell ref="D1:E1"/>
    <mergeCell ref="D2:E2"/>
  </mergeCells>
  <pageMargins left="0.70866141732283472" right="0.70866141732283472" top="0.74803149606299213" bottom="0.74803149606299213" header="0.31496062992125984" footer="0.31496062992125984"/>
  <pageSetup paperSize="9" scale="91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FFC000"/>
    <pageSetUpPr fitToPage="1"/>
  </sheetPr>
  <dimension ref="A1:G259"/>
  <sheetViews>
    <sheetView topLeftCell="A180" workbookViewId="0">
      <selection activeCell="E189" sqref="E189"/>
    </sheetView>
  </sheetViews>
  <sheetFormatPr defaultRowHeight="15" x14ac:dyDescent="0.25"/>
  <cols>
    <col min="1" max="1" width="23.7109375" style="23" customWidth="1"/>
    <col min="2" max="2" width="33.7109375" style="23" customWidth="1"/>
    <col min="3" max="3" width="9.85546875" style="23" customWidth="1"/>
    <col min="4" max="4" width="11.42578125" style="23" customWidth="1"/>
    <col min="5" max="16384" width="9.140625" style="23"/>
  </cols>
  <sheetData>
    <row r="1" spans="1:6" ht="66" customHeight="1" x14ac:dyDescent="0.25">
      <c r="F1" s="87"/>
    </row>
    <row r="2" spans="1:6" ht="23.25" customHeight="1" x14ac:dyDescent="0.25">
      <c r="F2" s="87"/>
    </row>
    <row r="3" spans="1:6" ht="21" customHeight="1" x14ac:dyDescent="0.25"/>
    <row r="4" spans="1:6" x14ac:dyDescent="0.25">
      <c r="B4" s="24" t="s">
        <v>440</v>
      </c>
    </row>
    <row r="6" spans="1:6" x14ac:dyDescent="0.25">
      <c r="A6" s="90" t="s">
        <v>0</v>
      </c>
      <c r="B6" s="90" t="s">
        <v>60</v>
      </c>
      <c r="C6" s="90"/>
      <c r="D6" s="90"/>
    </row>
    <row r="7" spans="1:6" x14ac:dyDescent="0.25">
      <c r="E7" s="25"/>
    </row>
    <row r="8" spans="1:6" ht="30" x14ac:dyDescent="0.25">
      <c r="A8" s="26" t="s">
        <v>1</v>
      </c>
      <c r="B8" s="26" t="s">
        <v>2</v>
      </c>
      <c r="C8" s="27" t="s">
        <v>59</v>
      </c>
      <c r="D8" s="26" t="s">
        <v>3</v>
      </c>
      <c r="E8" s="26" t="s">
        <v>23</v>
      </c>
    </row>
    <row r="9" spans="1:6" ht="30" x14ac:dyDescent="0.25">
      <c r="A9" s="28" t="s">
        <v>12</v>
      </c>
      <c r="B9" s="28" t="s">
        <v>16</v>
      </c>
      <c r="C9" s="28">
        <v>1</v>
      </c>
      <c r="D9" s="29">
        <v>0.21</v>
      </c>
      <c r="E9" s="29">
        <v>2.06</v>
      </c>
    </row>
    <row r="10" spans="1:6" x14ac:dyDescent="0.25">
      <c r="A10" s="29" t="s">
        <v>13</v>
      </c>
      <c r="B10" s="29" t="s">
        <v>11</v>
      </c>
      <c r="C10" s="29">
        <v>1</v>
      </c>
      <c r="D10" s="29">
        <v>0.46</v>
      </c>
      <c r="E10" s="29">
        <v>4.57</v>
      </c>
    </row>
    <row r="11" spans="1:6" ht="54" customHeight="1" x14ac:dyDescent="0.25">
      <c r="A11" s="29" t="s">
        <v>61</v>
      </c>
      <c r="B11" s="28" t="s">
        <v>62</v>
      </c>
      <c r="C11" s="28">
        <v>1</v>
      </c>
      <c r="D11" s="29">
        <v>1.31</v>
      </c>
      <c r="E11" s="29">
        <v>13.16</v>
      </c>
    </row>
    <row r="12" spans="1:6" ht="30" x14ac:dyDescent="0.25">
      <c r="A12" s="28" t="s">
        <v>8</v>
      </c>
      <c r="B12" s="28" t="s">
        <v>21</v>
      </c>
      <c r="C12" s="28">
        <v>1</v>
      </c>
      <c r="D12" s="29">
        <v>1.1599999999999999</v>
      </c>
      <c r="E12" s="29">
        <v>11.64</v>
      </c>
    </row>
    <row r="13" spans="1:6" ht="45" x14ac:dyDescent="0.25">
      <c r="A13" s="28" t="s">
        <v>10</v>
      </c>
      <c r="B13" s="28" t="s">
        <v>9</v>
      </c>
      <c r="C13" s="28">
        <v>1</v>
      </c>
      <c r="D13" s="29">
        <v>1.7</v>
      </c>
      <c r="E13" s="43">
        <v>17</v>
      </c>
    </row>
    <row r="14" spans="1:6" ht="30" x14ac:dyDescent="0.25">
      <c r="A14" s="28" t="s">
        <v>22</v>
      </c>
      <c r="B14" s="28" t="s">
        <v>4</v>
      </c>
      <c r="C14" s="28"/>
      <c r="D14" s="29">
        <v>0.93</v>
      </c>
      <c r="E14" s="29">
        <v>9.34</v>
      </c>
    </row>
    <row r="15" spans="1:6" x14ac:dyDescent="0.25">
      <c r="A15" s="29"/>
      <c r="B15" s="29"/>
      <c r="C15" s="29"/>
      <c r="D15" s="12">
        <f>SUM(D9:D14)</f>
        <v>5.77</v>
      </c>
      <c r="E15" s="12">
        <f>SUM(E9:E14)</f>
        <v>57.769999999999996</v>
      </c>
    </row>
    <row r="16" spans="1:6" x14ac:dyDescent="0.25">
      <c r="A16" s="30"/>
      <c r="B16" s="30"/>
      <c r="C16" s="30"/>
      <c r="D16" s="31"/>
      <c r="E16" s="31"/>
    </row>
    <row r="17" spans="1:7" x14ac:dyDescent="0.25">
      <c r="A17" s="90" t="s">
        <v>0</v>
      </c>
      <c r="B17" s="90" t="s">
        <v>622</v>
      </c>
      <c r="C17" s="90"/>
      <c r="D17" s="131" t="s">
        <v>57</v>
      </c>
      <c r="E17" s="131"/>
    </row>
    <row r="19" spans="1:7" ht="30" x14ac:dyDescent="0.25">
      <c r="A19" s="26" t="s">
        <v>1</v>
      </c>
      <c r="B19" s="26" t="s">
        <v>2</v>
      </c>
      <c r="C19" s="27" t="s">
        <v>59</v>
      </c>
      <c r="D19" s="26" t="s">
        <v>3</v>
      </c>
      <c r="E19" s="26" t="s">
        <v>23</v>
      </c>
    </row>
    <row r="20" spans="1:7" ht="30" customHeight="1" x14ac:dyDescent="0.25">
      <c r="A20" s="28" t="s">
        <v>670</v>
      </c>
      <c r="B20" s="28" t="s">
        <v>16</v>
      </c>
      <c r="C20" s="28">
        <v>1</v>
      </c>
      <c r="D20" s="29">
        <v>0.21</v>
      </c>
      <c r="E20" s="29">
        <v>2.06</v>
      </c>
    </row>
    <row r="21" spans="1:7" x14ac:dyDescent="0.25">
      <c r="A21" s="28" t="s">
        <v>677</v>
      </c>
      <c r="B21" s="28" t="s">
        <v>11</v>
      </c>
      <c r="C21" s="28">
        <v>1</v>
      </c>
      <c r="D21" s="29">
        <v>0.46</v>
      </c>
      <c r="E21" s="29">
        <v>4.57</v>
      </c>
    </row>
    <row r="22" spans="1:7" ht="27.75" customHeight="1" x14ac:dyDescent="0.25">
      <c r="A22" s="28" t="s">
        <v>682</v>
      </c>
      <c r="B22" s="28" t="s">
        <v>62</v>
      </c>
      <c r="C22" s="28">
        <v>1</v>
      </c>
      <c r="D22" s="29">
        <v>1.31</v>
      </c>
      <c r="E22" s="29">
        <v>13.16</v>
      </c>
    </row>
    <row r="23" spans="1:7" ht="27.75" customHeight="1" x14ac:dyDescent="0.25">
      <c r="A23" s="28" t="s">
        <v>678</v>
      </c>
      <c r="B23" s="28" t="s">
        <v>683</v>
      </c>
      <c r="C23" s="28">
        <v>1</v>
      </c>
      <c r="D23" s="29">
        <v>0.5</v>
      </c>
      <c r="E23" s="29">
        <v>4.96</v>
      </c>
    </row>
    <row r="24" spans="1:7" x14ac:dyDescent="0.25">
      <c r="A24" s="28" t="s">
        <v>15</v>
      </c>
      <c r="B24" s="28" t="s">
        <v>5</v>
      </c>
      <c r="C24" s="28">
        <v>1</v>
      </c>
      <c r="D24" s="29">
        <v>1.25</v>
      </c>
      <c r="E24" s="29">
        <v>12.5</v>
      </c>
    </row>
    <row r="25" spans="1:7" x14ac:dyDescent="0.25">
      <c r="A25" s="29"/>
      <c r="B25" s="29"/>
      <c r="C25" s="29"/>
      <c r="D25" s="12">
        <f>SUM(D20:D24)</f>
        <v>3.73</v>
      </c>
      <c r="E25" s="12">
        <f>SUM(E20:E24)</f>
        <v>37.25</v>
      </c>
    </row>
    <row r="26" spans="1:7" x14ac:dyDescent="0.25">
      <c r="A26" s="30"/>
      <c r="B26" s="30"/>
      <c r="C26" s="30"/>
      <c r="D26" s="31"/>
      <c r="E26" s="31"/>
    </row>
    <row r="27" spans="1:7" x14ac:dyDescent="0.25">
      <c r="A27" s="90" t="s">
        <v>0</v>
      </c>
      <c r="B27" s="90" t="s">
        <v>694</v>
      </c>
      <c r="C27" s="90"/>
      <c r="D27" s="131" t="s">
        <v>38</v>
      </c>
      <c r="E27" s="132"/>
    </row>
    <row r="28" spans="1:7" x14ac:dyDescent="0.25">
      <c r="F28" s="30"/>
      <c r="G28" s="30"/>
    </row>
    <row r="29" spans="1:7" ht="30" x14ac:dyDescent="0.25">
      <c r="A29" s="26" t="s">
        <v>1</v>
      </c>
      <c r="B29" s="26" t="s">
        <v>2</v>
      </c>
      <c r="C29" s="27" t="s">
        <v>59</v>
      </c>
      <c r="D29" s="26" t="s">
        <v>3</v>
      </c>
      <c r="E29" s="26" t="s">
        <v>23</v>
      </c>
    </row>
    <row r="30" spans="1:7" x14ac:dyDescent="0.25">
      <c r="A30" s="29" t="s">
        <v>679</v>
      </c>
      <c r="B30" s="28" t="s">
        <v>7</v>
      </c>
      <c r="C30" s="28">
        <v>1</v>
      </c>
      <c r="D30" s="29">
        <v>0.25</v>
      </c>
      <c r="E30" s="29">
        <v>2.5</v>
      </c>
    </row>
    <row r="31" spans="1:7" ht="29.25" customHeight="1" x14ac:dyDescent="0.25">
      <c r="A31" s="28" t="s">
        <v>680</v>
      </c>
      <c r="B31" s="28" t="s">
        <v>684</v>
      </c>
      <c r="C31" s="28">
        <v>1</v>
      </c>
      <c r="D31" s="29">
        <v>1.1599999999999999</v>
      </c>
      <c r="E31" s="29">
        <v>11.64</v>
      </c>
    </row>
    <row r="32" spans="1:7" s="58" customFormat="1" ht="28.5" customHeight="1" x14ac:dyDescent="0.25">
      <c r="A32" s="28" t="s">
        <v>681</v>
      </c>
      <c r="B32" s="28" t="s">
        <v>685</v>
      </c>
      <c r="C32" s="28">
        <v>1</v>
      </c>
      <c r="D32" s="28">
        <v>1.7</v>
      </c>
      <c r="E32" s="28">
        <v>17</v>
      </c>
    </row>
    <row r="33" spans="1:7" ht="28.5" customHeight="1" x14ac:dyDescent="0.25">
      <c r="A33" s="28" t="s">
        <v>625</v>
      </c>
      <c r="B33" s="28" t="s">
        <v>626</v>
      </c>
      <c r="C33" s="28">
        <v>1</v>
      </c>
      <c r="D33" s="29">
        <v>0.93</v>
      </c>
      <c r="E33" s="29">
        <v>9.34</v>
      </c>
    </row>
    <row r="34" spans="1:7" x14ac:dyDescent="0.25">
      <c r="A34" s="28"/>
      <c r="B34" s="28"/>
      <c r="C34" s="28"/>
      <c r="D34" s="12">
        <f>SUM(D30:D33)</f>
        <v>4.04</v>
      </c>
      <c r="E34" s="12">
        <f>SUM(E30:E33)</f>
        <v>40.480000000000004</v>
      </c>
    </row>
    <row r="36" spans="1:7" x14ac:dyDescent="0.25">
      <c r="A36" s="90" t="s">
        <v>0</v>
      </c>
      <c r="B36" s="90" t="s">
        <v>63</v>
      </c>
      <c r="C36" s="90"/>
      <c r="D36" s="131" t="s">
        <v>57</v>
      </c>
      <c r="E36" s="131"/>
    </row>
    <row r="38" spans="1:7" ht="30" x14ac:dyDescent="0.25">
      <c r="A38" s="26" t="s">
        <v>1</v>
      </c>
      <c r="B38" s="26" t="s">
        <v>2</v>
      </c>
      <c r="C38" s="27" t="s">
        <v>59</v>
      </c>
      <c r="D38" s="26" t="s">
        <v>3</v>
      </c>
      <c r="E38" s="26" t="s">
        <v>23</v>
      </c>
    </row>
    <row r="39" spans="1:7" ht="30" x14ac:dyDescent="0.25">
      <c r="A39" s="28" t="s">
        <v>18</v>
      </c>
      <c r="B39" s="28" t="s">
        <v>19</v>
      </c>
      <c r="C39" s="28">
        <v>1</v>
      </c>
      <c r="D39" s="29">
        <v>0.03</v>
      </c>
      <c r="E39" s="29">
        <v>0.32</v>
      </c>
    </row>
    <row r="40" spans="1:7" x14ac:dyDescent="0.25">
      <c r="A40" s="28" t="s">
        <v>15</v>
      </c>
      <c r="B40" s="28" t="s">
        <v>5</v>
      </c>
      <c r="C40" s="28">
        <v>1</v>
      </c>
      <c r="D40" s="29">
        <v>1.25</v>
      </c>
      <c r="E40" s="29">
        <v>12.5</v>
      </c>
    </row>
    <row r="41" spans="1:7" x14ac:dyDescent="0.25">
      <c r="A41" s="29"/>
      <c r="B41" s="29"/>
      <c r="C41" s="29"/>
      <c r="D41" s="12">
        <f>SUM(D39:D40)</f>
        <v>1.28</v>
      </c>
      <c r="E41" s="12">
        <f>SUM(E39:E40)</f>
        <v>12.82</v>
      </c>
    </row>
    <row r="42" spans="1:7" x14ac:dyDescent="0.25">
      <c r="A42" s="30"/>
      <c r="B42" s="30"/>
      <c r="C42" s="30"/>
      <c r="D42" s="31"/>
      <c r="E42" s="31"/>
    </row>
    <row r="43" spans="1:7" x14ac:dyDescent="0.25">
      <c r="A43" s="90" t="s">
        <v>0</v>
      </c>
      <c r="B43" s="90" t="s">
        <v>63</v>
      </c>
      <c r="C43" s="90"/>
      <c r="D43" s="133" t="s">
        <v>38</v>
      </c>
      <c r="E43" s="127"/>
    </row>
    <row r="44" spans="1:7" x14ac:dyDescent="0.25">
      <c r="F44" s="30"/>
      <c r="G44" s="30"/>
    </row>
    <row r="45" spans="1:7" ht="30" x14ac:dyDescent="0.25">
      <c r="A45" s="26" t="s">
        <v>1</v>
      </c>
      <c r="B45" s="26" t="s">
        <v>2</v>
      </c>
      <c r="C45" s="27" t="s">
        <v>59</v>
      </c>
      <c r="D45" s="26" t="s">
        <v>3</v>
      </c>
      <c r="E45" s="26" t="s">
        <v>23</v>
      </c>
    </row>
    <row r="46" spans="1:7" x14ac:dyDescent="0.25">
      <c r="A46" s="29" t="s">
        <v>6</v>
      </c>
      <c r="B46" s="28" t="s">
        <v>7</v>
      </c>
      <c r="C46" s="28">
        <v>1</v>
      </c>
      <c r="D46" s="29">
        <v>0.25</v>
      </c>
      <c r="E46" s="29">
        <v>2.5</v>
      </c>
    </row>
    <row r="47" spans="1:7" ht="30" x14ac:dyDescent="0.25">
      <c r="A47" s="28" t="s">
        <v>12</v>
      </c>
      <c r="B47" s="28" t="s">
        <v>16</v>
      </c>
      <c r="C47" s="28">
        <v>1</v>
      </c>
      <c r="D47" s="29">
        <v>0.21</v>
      </c>
      <c r="E47" s="29">
        <v>2.06</v>
      </c>
    </row>
    <row r="48" spans="1:7" x14ac:dyDescent="0.25">
      <c r="A48" s="29" t="s">
        <v>13</v>
      </c>
      <c r="B48" s="29" t="s">
        <v>11</v>
      </c>
      <c r="C48" s="28">
        <v>1</v>
      </c>
      <c r="D48" s="29">
        <v>0.46</v>
      </c>
      <c r="E48" s="29">
        <v>4.57</v>
      </c>
    </row>
    <row r="49" spans="1:5" ht="45" x14ac:dyDescent="0.25">
      <c r="A49" s="29" t="s">
        <v>61</v>
      </c>
      <c r="B49" s="28" t="s">
        <v>62</v>
      </c>
      <c r="C49" s="28">
        <v>1</v>
      </c>
      <c r="D49" s="29">
        <v>1.31</v>
      </c>
      <c r="E49" s="29">
        <v>13.16</v>
      </c>
    </row>
    <row r="50" spans="1:5" ht="45" x14ac:dyDescent="0.25">
      <c r="A50" s="29" t="s">
        <v>14</v>
      </c>
      <c r="B50" s="28" t="s">
        <v>20</v>
      </c>
      <c r="C50" s="28">
        <v>1</v>
      </c>
      <c r="D50" s="29">
        <f>0.5</f>
        <v>0.5</v>
      </c>
      <c r="E50" s="29">
        <v>4.96</v>
      </c>
    </row>
    <row r="51" spans="1:5" x14ac:dyDescent="0.25">
      <c r="A51" s="28" t="s">
        <v>15</v>
      </c>
      <c r="B51" s="28" t="s">
        <v>5</v>
      </c>
      <c r="C51" s="28">
        <v>1</v>
      </c>
      <c r="D51" s="29">
        <v>1.25</v>
      </c>
      <c r="E51" s="29">
        <v>12.5</v>
      </c>
    </row>
    <row r="52" spans="1:5" x14ac:dyDescent="0.25">
      <c r="A52" s="28"/>
      <c r="B52" s="28"/>
      <c r="C52" s="28"/>
      <c r="D52" s="12">
        <f>SUM(D46:D51)</f>
        <v>3.98</v>
      </c>
      <c r="E52" s="12">
        <f>SUM(E46:E51)</f>
        <v>39.75</v>
      </c>
    </row>
    <row r="53" spans="1:5" x14ac:dyDescent="0.25">
      <c r="A53" s="32"/>
      <c r="B53" s="32"/>
      <c r="C53" s="32"/>
      <c r="D53" s="31"/>
      <c r="E53" s="31"/>
    </row>
    <row r="54" spans="1:5" x14ac:dyDescent="0.25">
      <c r="A54" s="90" t="s">
        <v>0</v>
      </c>
      <c r="B54" s="90" t="s">
        <v>63</v>
      </c>
      <c r="C54" s="90"/>
      <c r="D54" s="133" t="s">
        <v>39</v>
      </c>
      <c r="E54" s="127"/>
    </row>
    <row r="56" spans="1:5" ht="30" x14ac:dyDescent="0.25">
      <c r="A56" s="26" t="s">
        <v>1</v>
      </c>
      <c r="B56" s="26" t="s">
        <v>2</v>
      </c>
      <c r="C56" s="27" t="s">
        <v>59</v>
      </c>
      <c r="D56" s="26" t="s">
        <v>3</v>
      </c>
      <c r="E56" s="26" t="s">
        <v>23</v>
      </c>
    </row>
    <row r="57" spans="1:5" x14ac:dyDescent="0.25">
      <c r="A57" s="29" t="s">
        <v>6</v>
      </c>
      <c r="B57" s="28" t="s">
        <v>7</v>
      </c>
      <c r="C57" s="28">
        <v>1</v>
      </c>
      <c r="D57" s="29">
        <v>0.25</v>
      </c>
      <c r="E57" s="29">
        <v>2.5</v>
      </c>
    </row>
    <row r="58" spans="1:5" ht="30" x14ac:dyDescent="0.25">
      <c r="A58" s="28" t="s">
        <v>8</v>
      </c>
      <c r="B58" s="28" t="s">
        <v>21</v>
      </c>
      <c r="C58" s="28">
        <v>1</v>
      </c>
      <c r="D58" s="29">
        <f>1.16</f>
        <v>1.1599999999999999</v>
      </c>
      <c r="E58" s="29">
        <f>11.64</f>
        <v>11.64</v>
      </c>
    </row>
    <row r="59" spans="1:5" ht="30" x14ac:dyDescent="0.25">
      <c r="A59" s="28" t="s">
        <v>10</v>
      </c>
      <c r="B59" s="28" t="s">
        <v>58</v>
      </c>
      <c r="C59" s="28">
        <v>1</v>
      </c>
      <c r="D59" s="29">
        <v>1.7</v>
      </c>
      <c r="E59" s="43">
        <v>17</v>
      </c>
    </row>
    <row r="60" spans="1:5" ht="30" x14ac:dyDescent="0.25">
      <c r="A60" s="28" t="s">
        <v>22</v>
      </c>
      <c r="B60" s="28" t="s">
        <v>4</v>
      </c>
      <c r="C60" s="28">
        <v>1</v>
      </c>
      <c r="D60" s="29">
        <v>0.93</v>
      </c>
      <c r="E60" s="29">
        <v>9.34</v>
      </c>
    </row>
    <row r="61" spans="1:5" x14ac:dyDescent="0.25">
      <c r="A61" s="29"/>
      <c r="B61" s="29"/>
      <c r="C61" s="29"/>
      <c r="D61" s="12">
        <f>SUM(D57:D60)</f>
        <v>4.04</v>
      </c>
      <c r="E61" s="12">
        <f>SUM(E57:E60)</f>
        <v>40.480000000000004</v>
      </c>
    </row>
    <row r="62" spans="1:5" x14ac:dyDescent="0.25">
      <c r="A62" s="30"/>
      <c r="B62" s="30"/>
      <c r="C62" s="30"/>
      <c r="D62" s="31"/>
      <c r="E62" s="31"/>
    </row>
    <row r="63" spans="1:5" x14ac:dyDescent="0.25">
      <c r="A63" s="90" t="s">
        <v>169</v>
      </c>
      <c r="B63" s="90" t="s">
        <v>60</v>
      </c>
      <c r="C63" s="90"/>
      <c r="D63" s="131"/>
      <c r="E63" s="131"/>
    </row>
    <row r="65" spans="1:5" ht="30" x14ac:dyDescent="0.25">
      <c r="A65" s="26" t="s">
        <v>1</v>
      </c>
      <c r="B65" s="26" t="s">
        <v>2</v>
      </c>
      <c r="C65" s="27" t="s">
        <v>59</v>
      </c>
      <c r="D65" s="26" t="s">
        <v>3</v>
      </c>
      <c r="E65" s="26" t="s">
        <v>23</v>
      </c>
    </row>
    <row r="66" spans="1:5" ht="30" x14ac:dyDescent="0.25">
      <c r="A66" s="28" t="s">
        <v>12</v>
      </c>
      <c r="B66" s="28" t="s">
        <v>16</v>
      </c>
      <c r="C66" s="28">
        <v>1</v>
      </c>
      <c r="D66" s="29">
        <v>0.21</v>
      </c>
      <c r="E66" s="29">
        <v>2.06</v>
      </c>
    </row>
    <row r="67" spans="1:5" x14ac:dyDescent="0.25">
      <c r="A67" s="29" t="s">
        <v>13</v>
      </c>
      <c r="B67" s="29" t="s">
        <v>11</v>
      </c>
      <c r="C67" s="29">
        <v>1</v>
      </c>
      <c r="D67" s="29">
        <v>0.46</v>
      </c>
      <c r="E67" s="29">
        <v>4.57</v>
      </c>
    </row>
    <row r="68" spans="1:5" ht="45" x14ac:dyDescent="0.25">
      <c r="A68" s="29" t="s">
        <v>61</v>
      </c>
      <c r="B68" s="28" t="s">
        <v>62</v>
      </c>
      <c r="C68" s="28">
        <v>2</v>
      </c>
      <c r="D68" s="29">
        <f>1.31*2</f>
        <v>2.62</v>
      </c>
      <c r="E68" s="29">
        <f>13.16*C68</f>
        <v>26.32</v>
      </c>
    </row>
    <row r="69" spans="1:5" ht="30" x14ac:dyDescent="0.25">
      <c r="A69" s="28" t="s">
        <v>8</v>
      </c>
      <c r="B69" s="28" t="s">
        <v>21</v>
      </c>
      <c r="C69" s="28">
        <v>2</v>
      </c>
      <c r="D69" s="29">
        <f>1.16*2</f>
        <v>2.3199999999999998</v>
      </c>
      <c r="E69" s="29">
        <f>11.64*2</f>
        <v>23.28</v>
      </c>
    </row>
    <row r="70" spans="1:5" ht="30" x14ac:dyDescent="0.25">
      <c r="A70" s="28" t="s">
        <v>10</v>
      </c>
      <c r="B70" s="28" t="s">
        <v>58</v>
      </c>
      <c r="C70" s="28">
        <v>2</v>
      </c>
      <c r="D70" s="29">
        <f>1.7*2</f>
        <v>3.4</v>
      </c>
      <c r="E70" s="43">
        <f>17*C70</f>
        <v>34</v>
      </c>
    </row>
    <row r="71" spans="1:5" ht="30" x14ac:dyDescent="0.25">
      <c r="A71" s="28" t="s">
        <v>22</v>
      </c>
      <c r="B71" s="28" t="s">
        <v>4</v>
      </c>
      <c r="C71" s="28">
        <v>1</v>
      </c>
      <c r="D71" s="29">
        <v>0.93</v>
      </c>
      <c r="E71" s="29">
        <v>9.34</v>
      </c>
    </row>
    <row r="72" spans="1:5" x14ac:dyDescent="0.25">
      <c r="A72" s="29"/>
      <c r="B72" s="33"/>
      <c r="C72" s="29"/>
      <c r="D72" s="12">
        <f>SUM(D66:D71)</f>
        <v>9.94</v>
      </c>
      <c r="E72" s="12">
        <f>SUM(E66:E71)</f>
        <v>99.570000000000007</v>
      </c>
    </row>
    <row r="73" spans="1:5" x14ac:dyDescent="0.25">
      <c r="A73" s="30"/>
      <c r="B73" s="30"/>
      <c r="C73" s="30"/>
      <c r="D73" s="31"/>
      <c r="E73" s="31"/>
    </row>
    <row r="74" spans="1:5" x14ac:dyDescent="0.25">
      <c r="A74" s="30"/>
      <c r="B74" s="30"/>
      <c r="C74" s="30"/>
      <c r="D74" s="31"/>
      <c r="E74" s="31"/>
    </row>
    <row r="75" spans="1:5" x14ac:dyDescent="0.25">
      <c r="A75" s="30"/>
      <c r="B75" s="30"/>
      <c r="C75" s="30"/>
      <c r="D75" s="31"/>
      <c r="E75" s="31"/>
    </row>
    <row r="76" spans="1:5" x14ac:dyDescent="0.25">
      <c r="A76" s="30"/>
      <c r="B76" s="30"/>
      <c r="C76" s="30"/>
      <c r="D76" s="31"/>
      <c r="E76" s="31"/>
    </row>
    <row r="77" spans="1:5" x14ac:dyDescent="0.25">
      <c r="A77" s="90" t="s">
        <v>169</v>
      </c>
      <c r="B77" s="90" t="s">
        <v>622</v>
      </c>
      <c r="C77" s="90"/>
      <c r="D77" s="131" t="s">
        <v>57</v>
      </c>
      <c r="E77" s="131"/>
    </row>
    <row r="79" spans="1:5" ht="30" x14ac:dyDescent="0.25">
      <c r="A79" s="26" t="s">
        <v>1</v>
      </c>
      <c r="B79" s="26" t="s">
        <v>2</v>
      </c>
      <c r="C79" s="27" t="s">
        <v>59</v>
      </c>
      <c r="D79" s="26" t="s">
        <v>3</v>
      </c>
      <c r="E79" s="26" t="s">
        <v>23</v>
      </c>
    </row>
    <row r="80" spans="1:5" ht="30" x14ac:dyDescent="0.25">
      <c r="A80" s="28" t="s">
        <v>18</v>
      </c>
      <c r="B80" s="28" t="s">
        <v>19</v>
      </c>
      <c r="C80" s="28">
        <v>1</v>
      </c>
      <c r="D80" s="29">
        <v>0.03</v>
      </c>
      <c r="E80" s="29">
        <v>0.32</v>
      </c>
    </row>
    <row r="81" spans="1:5" x14ac:dyDescent="0.25">
      <c r="A81" s="28" t="s">
        <v>15</v>
      </c>
      <c r="B81" s="28" t="s">
        <v>5</v>
      </c>
      <c r="C81" s="28">
        <v>1</v>
      </c>
      <c r="D81" s="29">
        <v>1.25</v>
      </c>
      <c r="E81" s="29">
        <v>12.5</v>
      </c>
    </row>
    <row r="82" spans="1:5" x14ac:dyDescent="0.25">
      <c r="A82" s="29"/>
      <c r="B82" s="33"/>
      <c r="C82" s="29"/>
      <c r="D82" s="12">
        <f>SUM(D80:D81)</f>
        <v>1.28</v>
      </c>
      <c r="E82" s="12">
        <f>SUM(E80:E81)</f>
        <v>12.82</v>
      </c>
    </row>
    <row r="83" spans="1:5" x14ac:dyDescent="0.25">
      <c r="A83" s="30"/>
      <c r="B83" s="30"/>
      <c r="C83" s="30"/>
      <c r="D83" s="31"/>
      <c r="E83" s="31"/>
    </row>
    <row r="84" spans="1:5" x14ac:dyDescent="0.25">
      <c r="A84" s="90" t="s">
        <v>169</v>
      </c>
      <c r="B84" s="90" t="s">
        <v>622</v>
      </c>
      <c r="C84" s="90"/>
      <c r="D84" s="133" t="s">
        <v>38</v>
      </c>
      <c r="E84" s="127"/>
    </row>
    <row r="86" spans="1:5" ht="30" x14ac:dyDescent="0.25">
      <c r="A86" s="26" t="s">
        <v>1</v>
      </c>
      <c r="B86" s="26" t="s">
        <v>2</v>
      </c>
      <c r="C86" s="27" t="s">
        <v>59</v>
      </c>
      <c r="D86" s="26" t="s">
        <v>3</v>
      </c>
      <c r="E86" s="26" t="s">
        <v>23</v>
      </c>
    </row>
    <row r="87" spans="1:5" x14ac:dyDescent="0.25">
      <c r="A87" s="29" t="s">
        <v>6</v>
      </c>
      <c r="B87" s="28" t="s">
        <v>7</v>
      </c>
      <c r="C87" s="28">
        <v>1</v>
      </c>
      <c r="D87" s="29">
        <v>0.25</v>
      </c>
      <c r="E87" s="29">
        <v>2.5</v>
      </c>
    </row>
    <row r="88" spans="1:5" ht="30" x14ac:dyDescent="0.25">
      <c r="A88" s="28" t="s">
        <v>8</v>
      </c>
      <c r="B88" s="28" t="s">
        <v>21</v>
      </c>
      <c r="C88" s="28">
        <v>2</v>
      </c>
      <c r="D88" s="29">
        <f>1.16*2</f>
        <v>2.3199999999999998</v>
      </c>
      <c r="E88" s="29">
        <f>11.64*2</f>
        <v>23.28</v>
      </c>
    </row>
    <row r="89" spans="1:5" ht="30" x14ac:dyDescent="0.25">
      <c r="A89" s="28" t="s">
        <v>10</v>
      </c>
      <c r="B89" s="28" t="s">
        <v>58</v>
      </c>
      <c r="C89" s="28">
        <v>2</v>
      </c>
      <c r="D89" s="29">
        <f>1.7*2</f>
        <v>3.4</v>
      </c>
      <c r="E89" s="29">
        <f>17*C89</f>
        <v>34</v>
      </c>
    </row>
    <row r="90" spans="1:5" ht="30" x14ac:dyDescent="0.25">
      <c r="A90" s="28" t="s">
        <v>22</v>
      </c>
      <c r="B90" s="28" t="s">
        <v>4</v>
      </c>
      <c r="C90" s="28">
        <v>1</v>
      </c>
      <c r="D90" s="29">
        <v>0.93</v>
      </c>
      <c r="E90" s="29">
        <v>9.34</v>
      </c>
    </row>
    <row r="91" spans="1:5" x14ac:dyDescent="0.25">
      <c r="A91" s="28"/>
      <c r="B91" s="28"/>
      <c r="C91" s="28"/>
      <c r="D91" s="12">
        <f>SUM(D87:D90)</f>
        <v>6.8999999999999995</v>
      </c>
      <c r="E91" s="12">
        <f>SUM(E87:E90)</f>
        <v>69.12</v>
      </c>
    </row>
    <row r="92" spans="1:5" x14ac:dyDescent="0.25">
      <c r="A92" s="30"/>
      <c r="B92" s="30"/>
      <c r="C92" s="30"/>
      <c r="D92" s="31"/>
      <c r="E92" s="31"/>
    </row>
    <row r="93" spans="1:5" x14ac:dyDescent="0.25">
      <c r="A93" s="30"/>
      <c r="B93" s="30"/>
      <c r="C93" s="30"/>
      <c r="D93" s="31"/>
      <c r="E93" s="31"/>
    </row>
    <row r="94" spans="1:5" x14ac:dyDescent="0.25">
      <c r="A94" s="90" t="s">
        <v>169</v>
      </c>
      <c r="B94" s="90" t="s">
        <v>63</v>
      </c>
      <c r="C94" s="90"/>
      <c r="D94" s="131" t="s">
        <v>57</v>
      </c>
      <c r="E94" s="127"/>
    </row>
    <row r="96" spans="1:5" ht="30" x14ac:dyDescent="0.25">
      <c r="A96" s="26" t="s">
        <v>1</v>
      </c>
      <c r="B96" s="26" t="s">
        <v>2</v>
      </c>
      <c r="C96" s="27" t="s">
        <v>59</v>
      </c>
      <c r="D96" s="26" t="s">
        <v>3</v>
      </c>
      <c r="E96" s="26" t="s">
        <v>23</v>
      </c>
    </row>
    <row r="97" spans="1:5" ht="30" x14ac:dyDescent="0.25">
      <c r="A97" s="28" t="s">
        <v>18</v>
      </c>
      <c r="B97" s="28" t="s">
        <v>19</v>
      </c>
      <c r="C97" s="28">
        <v>1</v>
      </c>
      <c r="D97" s="29">
        <v>0.03</v>
      </c>
      <c r="E97" s="29">
        <v>0.32</v>
      </c>
    </row>
    <row r="98" spans="1:5" x14ac:dyDescent="0.25">
      <c r="A98" s="28" t="s">
        <v>15</v>
      </c>
      <c r="B98" s="28" t="s">
        <v>5</v>
      </c>
      <c r="C98" s="28">
        <v>1</v>
      </c>
      <c r="D98" s="29">
        <v>1.25</v>
      </c>
      <c r="E98" s="29">
        <v>12.5</v>
      </c>
    </row>
    <row r="99" spans="1:5" x14ac:dyDescent="0.25">
      <c r="A99" s="29"/>
      <c r="B99" s="33"/>
      <c r="C99" s="29"/>
      <c r="D99" s="12">
        <f>SUM(D97:D98)</f>
        <v>1.28</v>
      </c>
      <c r="E99" s="12">
        <f>SUM(E97:E98)</f>
        <v>12.82</v>
      </c>
    </row>
    <row r="100" spans="1:5" x14ac:dyDescent="0.25">
      <c r="A100" s="30"/>
      <c r="B100" s="30"/>
      <c r="C100" s="30"/>
      <c r="D100" s="31"/>
      <c r="E100" s="31"/>
    </row>
    <row r="101" spans="1:5" x14ac:dyDescent="0.25">
      <c r="A101" s="90" t="s">
        <v>169</v>
      </c>
      <c r="B101" s="90" t="s">
        <v>63</v>
      </c>
      <c r="C101" s="90"/>
      <c r="D101" s="129" t="s">
        <v>38</v>
      </c>
      <c r="E101" s="130"/>
    </row>
    <row r="103" spans="1:5" ht="30" x14ac:dyDescent="0.25">
      <c r="A103" s="26" t="s">
        <v>1</v>
      </c>
      <c r="B103" s="26" t="s">
        <v>2</v>
      </c>
      <c r="C103" s="27" t="s">
        <v>59</v>
      </c>
      <c r="D103" s="26" t="s">
        <v>3</v>
      </c>
      <c r="E103" s="26" t="s">
        <v>23</v>
      </c>
    </row>
    <row r="104" spans="1:5" x14ac:dyDescent="0.25">
      <c r="A104" s="29" t="s">
        <v>6</v>
      </c>
      <c r="B104" s="28" t="s">
        <v>7</v>
      </c>
      <c r="C104" s="28">
        <v>1</v>
      </c>
      <c r="D104" s="29">
        <v>0.25</v>
      </c>
      <c r="E104" s="29">
        <v>2.5</v>
      </c>
    </row>
    <row r="105" spans="1:5" ht="30" x14ac:dyDescent="0.25">
      <c r="A105" s="28" t="s">
        <v>12</v>
      </c>
      <c r="B105" s="28" t="s">
        <v>16</v>
      </c>
      <c r="C105" s="28">
        <v>1</v>
      </c>
      <c r="D105" s="29">
        <v>0.21</v>
      </c>
      <c r="E105" s="29">
        <v>2.06</v>
      </c>
    </row>
    <row r="106" spans="1:5" x14ac:dyDescent="0.25">
      <c r="A106" s="29" t="s">
        <v>13</v>
      </c>
      <c r="B106" s="29" t="s">
        <v>11</v>
      </c>
      <c r="C106" s="29">
        <v>1</v>
      </c>
      <c r="D106" s="29">
        <v>0.46</v>
      </c>
      <c r="E106" s="29">
        <v>4.57</v>
      </c>
    </row>
    <row r="107" spans="1:5" ht="45" x14ac:dyDescent="0.25">
      <c r="A107" s="29" t="s">
        <v>61</v>
      </c>
      <c r="B107" s="28" t="s">
        <v>62</v>
      </c>
      <c r="C107" s="28">
        <v>2</v>
      </c>
      <c r="D107" s="29">
        <f>1.31*2</f>
        <v>2.62</v>
      </c>
      <c r="E107" s="29">
        <f>13.16*C107</f>
        <v>26.32</v>
      </c>
    </row>
    <row r="108" spans="1:5" ht="45" x14ac:dyDescent="0.25">
      <c r="A108" s="29" t="s">
        <v>14</v>
      </c>
      <c r="B108" s="28" t="s">
        <v>20</v>
      </c>
      <c r="C108" s="28">
        <v>2</v>
      </c>
      <c r="D108" s="29">
        <f>0.5*2</f>
        <v>1</v>
      </c>
      <c r="E108" s="29">
        <f>4.96*2</f>
        <v>9.92</v>
      </c>
    </row>
    <row r="109" spans="1:5" x14ac:dyDescent="0.25">
      <c r="A109" s="28" t="s">
        <v>15</v>
      </c>
      <c r="B109" s="28" t="s">
        <v>5</v>
      </c>
      <c r="C109" s="28">
        <v>1</v>
      </c>
      <c r="D109" s="29">
        <v>1.25</v>
      </c>
      <c r="E109" s="29">
        <v>12.5</v>
      </c>
    </row>
    <row r="110" spans="1:5" x14ac:dyDescent="0.25">
      <c r="A110" s="28"/>
      <c r="B110" s="28"/>
      <c r="C110" s="28"/>
      <c r="D110" s="12">
        <f>SUM(D104:D109)</f>
        <v>5.79</v>
      </c>
      <c r="E110" s="12">
        <f>SUM(E104:E109)</f>
        <v>57.870000000000005</v>
      </c>
    </row>
    <row r="111" spans="1:5" x14ac:dyDescent="0.25">
      <c r="A111" s="32"/>
      <c r="B111" s="32"/>
      <c r="C111" s="32"/>
      <c r="D111" s="31"/>
      <c r="E111" s="31"/>
    </row>
    <row r="112" spans="1:5" x14ac:dyDescent="0.25">
      <c r="A112" s="32"/>
      <c r="B112" s="32"/>
      <c r="C112" s="32"/>
      <c r="D112" s="31"/>
      <c r="E112" s="31"/>
    </row>
    <row r="113" spans="1:5" x14ac:dyDescent="0.25">
      <c r="A113" s="90" t="s">
        <v>169</v>
      </c>
      <c r="B113" s="90" t="s">
        <v>63</v>
      </c>
      <c r="C113" s="90"/>
      <c r="D113" s="129" t="s">
        <v>39</v>
      </c>
      <c r="E113" s="130"/>
    </row>
    <row r="115" spans="1:5" ht="30" x14ac:dyDescent="0.25">
      <c r="A115" s="26" t="s">
        <v>1</v>
      </c>
      <c r="B115" s="26" t="s">
        <v>2</v>
      </c>
      <c r="C115" s="27" t="s">
        <v>59</v>
      </c>
      <c r="D115" s="26" t="s">
        <v>3</v>
      </c>
      <c r="E115" s="26" t="s">
        <v>23</v>
      </c>
    </row>
    <row r="116" spans="1:5" x14ac:dyDescent="0.25">
      <c r="A116" s="29" t="s">
        <v>6</v>
      </c>
      <c r="B116" s="28" t="s">
        <v>7</v>
      </c>
      <c r="C116" s="28">
        <v>1</v>
      </c>
      <c r="D116" s="29">
        <v>0.25</v>
      </c>
      <c r="E116" s="29">
        <v>2.5</v>
      </c>
    </row>
    <row r="117" spans="1:5" ht="30" x14ac:dyDescent="0.25">
      <c r="A117" s="28" t="s">
        <v>8</v>
      </c>
      <c r="B117" s="28" t="s">
        <v>21</v>
      </c>
      <c r="C117" s="28">
        <v>2</v>
      </c>
      <c r="D117" s="29">
        <f>1.16*2</f>
        <v>2.3199999999999998</v>
      </c>
      <c r="E117" s="29">
        <f>11.64*2</f>
        <v>23.28</v>
      </c>
    </row>
    <row r="118" spans="1:5" ht="30" x14ac:dyDescent="0.25">
      <c r="A118" s="28" t="s">
        <v>10</v>
      </c>
      <c r="B118" s="28" t="s">
        <v>58</v>
      </c>
      <c r="C118" s="28">
        <v>2</v>
      </c>
      <c r="D118" s="29">
        <f>1.7*2</f>
        <v>3.4</v>
      </c>
      <c r="E118" s="29"/>
    </row>
    <row r="119" spans="1:5" ht="30" x14ac:dyDescent="0.25">
      <c r="A119" s="28" t="s">
        <v>22</v>
      </c>
      <c r="B119" s="28" t="s">
        <v>4</v>
      </c>
      <c r="C119" s="28">
        <v>1</v>
      </c>
      <c r="D119" s="29">
        <v>0.93</v>
      </c>
      <c r="E119" s="29">
        <v>9.34</v>
      </c>
    </row>
    <row r="120" spans="1:5" x14ac:dyDescent="0.25">
      <c r="A120" s="29"/>
      <c r="B120" s="29"/>
      <c r="C120" s="29"/>
      <c r="D120" s="12">
        <f>SUM(D116:D119)</f>
        <v>6.8999999999999995</v>
      </c>
      <c r="E120" s="12">
        <f>SUM(E116:E119)</f>
        <v>35.120000000000005</v>
      </c>
    </row>
    <row r="122" spans="1:5" x14ac:dyDescent="0.25">
      <c r="A122" s="103" t="s">
        <v>17</v>
      </c>
      <c r="B122" s="103" t="s">
        <v>60</v>
      </c>
      <c r="C122" s="103"/>
      <c r="D122" s="129"/>
      <c r="E122" s="130"/>
    </row>
    <row r="124" spans="1:5" ht="30" x14ac:dyDescent="0.25">
      <c r="A124" s="26" t="s">
        <v>1</v>
      </c>
      <c r="B124" s="26" t="s">
        <v>2</v>
      </c>
      <c r="C124" s="27" t="s">
        <v>59</v>
      </c>
      <c r="D124" s="26" t="s">
        <v>3</v>
      </c>
      <c r="E124" s="26" t="s">
        <v>23</v>
      </c>
    </row>
    <row r="125" spans="1:5" ht="30" x14ac:dyDescent="0.25">
      <c r="A125" s="28" t="s">
        <v>12</v>
      </c>
      <c r="B125" s="28" t="s">
        <v>16</v>
      </c>
      <c r="C125" s="28">
        <v>1</v>
      </c>
      <c r="D125" s="29">
        <v>0.21</v>
      </c>
      <c r="E125" s="29">
        <v>2.06</v>
      </c>
    </row>
    <row r="126" spans="1:5" x14ac:dyDescent="0.25">
      <c r="A126" s="29" t="s">
        <v>13</v>
      </c>
      <c r="B126" s="29" t="s">
        <v>11</v>
      </c>
      <c r="C126" s="28">
        <v>1</v>
      </c>
      <c r="D126" s="29">
        <v>0.46</v>
      </c>
      <c r="E126" s="29">
        <v>4.57</v>
      </c>
    </row>
    <row r="127" spans="1:5" ht="45" x14ac:dyDescent="0.25">
      <c r="A127" s="29" t="s">
        <v>61</v>
      </c>
      <c r="B127" s="28" t="s">
        <v>62</v>
      </c>
      <c r="C127" s="28">
        <v>3</v>
      </c>
      <c r="D127" s="29">
        <f>1.31*3</f>
        <v>3.93</v>
      </c>
      <c r="E127" s="29">
        <f>13.16*C127</f>
        <v>39.480000000000004</v>
      </c>
    </row>
    <row r="128" spans="1:5" ht="30" x14ac:dyDescent="0.25">
      <c r="A128" s="28" t="s">
        <v>8</v>
      </c>
      <c r="B128" s="28" t="s">
        <v>21</v>
      </c>
      <c r="C128" s="28">
        <v>3</v>
      </c>
      <c r="D128" s="29">
        <f>1.16*3</f>
        <v>3.4799999999999995</v>
      </c>
      <c r="E128" s="29">
        <f>11.64*3</f>
        <v>34.92</v>
      </c>
    </row>
    <row r="129" spans="1:5" ht="30" x14ac:dyDescent="0.25">
      <c r="A129" s="28" t="s">
        <v>10</v>
      </c>
      <c r="B129" s="28" t="s">
        <v>58</v>
      </c>
      <c r="C129" s="28">
        <v>3</v>
      </c>
      <c r="D129" s="29">
        <f>1.7*3</f>
        <v>5.0999999999999996</v>
      </c>
      <c r="E129" s="29">
        <v>51</v>
      </c>
    </row>
    <row r="130" spans="1:5" ht="30" x14ac:dyDescent="0.25">
      <c r="A130" s="28" t="s">
        <v>22</v>
      </c>
      <c r="B130" s="28" t="s">
        <v>4</v>
      </c>
      <c r="C130" s="28">
        <v>1</v>
      </c>
      <c r="D130" s="29">
        <v>0.93</v>
      </c>
      <c r="E130" s="29">
        <v>9.34</v>
      </c>
    </row>
    <row r="131" spans="1:5" x14ac:dyDescent="0.25">
      <c r="A131" s="28"/>
      <c r="B131" s="28"/>
      <c r="C131" s="28"/>
      <c r="D131" s="12">
        <f>SUM(D125:D130)</f>
        <v>14.11</v>
      </c>
      <c r="E131" s="12">
        <f>SUM(E125:E130)</f>
        <v>141.37</v>
      </c>
    </row>
    <row r="133" spans="1:5" x14ac:dyDescent="0.25">
      <c r="A133" s="104" t="s">
        <v>17</v>
      </c>
      <c r="B133" s="104" t="s">
        <v>622</v>
      </c>
      <c r="C133" s="104"/>
      <c r="D133" s="131" t="s">
        <v>57</v>
      </c>
      <c r="E133" s="127"/>
    </row>
    <row r="135" spans="1:5" ht="30" x14ac:dyDescent="0.25">
      <c r="A135" s="26" t="s">
        <v>1</v>
      </c>
      <c r="B135" s="26" t="s">
        <v>2</v>
      </c>
      <c r="C135" s="27" t="s">
        <v>59</v>
      </c>
      <c r="D135" s="26" t="s">
        <v>3</v>
      </c>
      <c r="E135" s="26" t="s">
        <v>23</v>
      </c>
    </row>
    <row r="136" spans="1:5" ht="30" x14ac:dyDescent="0.25">
      <c r="A136" s="28" t="s">
        <v>12</v>
      </c>
      <c r="B136" s="28" t="s">
        <v>16</v>
      </c>
      <c r="C136" s="28">
        <v>1</v>
      </c>
      <c r="D136" s="29">
        <v>0.21</v>
      </c>
      <c r="E136" s="29">
        <v>2.06</v>
      </c>
    </row>
    <row r="137" spans="1:5" x14ac:dyDescent="0.25">
      <c r="A137" s="29" t="s">
        <v>13</v>
      </c>
      <c r="B137" s="29" t="s">
        <v>11</v>
      </c>
      <c r="C137" s="28">
        <v>1</v>
      </c>
      <c r="D137" s="29">
        <v>0.46</v>
      </c>
      <c r="E137" s="29">
        <v>4.57</v>
      </c>
    </row>
    <row r="138" spans="1:5" ht="45" x14ac:dyDescent="0.25">
      <c r="A138" s="29" t="s">
        <v>61</v>
      </c>
      <c r="B138" s="28" t="s">
        <v>62</v>
      </c>
      <c r="C138" s="28">
        <v>3</v>
      </c>
      <c r="D138" s="29">
        <f>1.31*3</f>
        <v>3.93</v>
      </c>
      <c r="E138" s="29">
        <f>13.16*C138</f>
        <v>39.480000000000004</v>
      </c>
    </row>
    <row r="139" spans="1:5" ht="45" x14ac:dyDescent="0.25">
      <c r="A139" s="29" t="s">
        <v>14</v>
      </c>
      <c r="B139" s="28" t="s">
        <v>20</v>
      </c>
      <c r="C139" s="28">
        <v>3</v>
      </c>
      <c r="D139" s="29">
        <f>0.5*3</f>
        <v>1.5</v>
      </c>
      <c r="E139" s="29">
        <f>4.96*C139</f>
        <v>14.879999999999999</v>
      </c>
    </row>
    <row r="140" spans="1:5" x14ac:dyDescent="0.25">
      <c r="A140" s="28" t="s">
        <v>15</v>
      </c>
      <c r="B140" s="28" t="s">
        <v>5</v>
      </c>
      <c r="C140" s="28">
        <v>1</v>
      </c>
      <c r="D140" s="29">
        <v>1.25</v>
      </c>
      <c r="E140" s="29"/>
    </row>
    <row r="141" spans="1:5" x14ac:dyDescent="0.25">
      <c r="A141" s="29"/>
      <c r="B141" s="29"/>
      <c r="C141" s="29"/>
      <c r="D141" s="12">
        <f>SUM(D136:D140)</f>
        <v>7.3500000000000005</v>
      </c>
      <c r="E141" s="12">
        <f>SUM(E136:E140)</f>
        <v>60.990000000000009</v>
      </c>
    </row>
    <row r="142" spans="1:5" x14ac:dyDescent="0.25">
      <c r="A142" s="30"/>
      <c r="B142" s="30"/>
      <c r="C142" s="30"/>
      <c r="D142" s="31"/>
      <c r="E142" s="31"/>
    </row>
    <row r="143" spans="1:5" x14ac:dyDescent="0.25">
      <c r="A143" s="104" t="s">
        <v>17</v>
      </c>
      <c r="B143" s="104" t="s">
        <v>622</v>
      </c>
      <c r="C143" s="104"/>
      <c r="D143" s="129" t="s">
        <v>38</v>
      </c>
      <c r="E143" s="130"/>
    </row>
    <row r="145" spans="1:5" ht="30" x14ac:dyDescent="0.25">
      <c r="A145" s="26" t="s">
        <v>1</v>
      </c>
      <c r="B145" s="26" t="s">
        <v>2</v>
      </c>
      <c r="C145" s="27" t="s">
        <v>59</v>
      </c>
      <c r="D145" s="26" t="s">
        <v>3</v>
      </c>
      <c r="E145" s="26" t="s">
        <v>23</v>
      </c>
    </row>
    <row r="146" spans="1:5" x14ac:dyDescent="0.25">
      <c r="A146" s="29" t="s">
        <v>6</v>
      </c>
      <c r="B146" s="28" t="s">
        <v>7</v>
      </c>
      <c r="C146" s="28">
        <v>1</v>
      </c>
      <c r="D146" s="29">
        <v>0.25</v>
      </c>
      <c r="E146" s="29">
        <v>2.5</v>
      </c>
    </row>
    <row r="147" spans="1:5" ht="30" x14ac:dyDescent="0.25">
      <c r="A147" s="28" t="s">
        <v>8</v>
      </c>
      <c r="B147" s="28" t="s">
        <v>21</v>
      </c>
      <c r="C147" s="28">
        <v>3</v>
      </c>
      <c r="D147" s="29">
        <f>1.16*3</f>
        <v>3.4799999999999995</v>
      </c>
      <c r="E147" s="29">
        <f>11.64*C147</f>
        <v>34.92</v>
      </c>
    </row>
    <row r="148" spans="1:5" ht="30" x14ac:dyDescent="0.25">
      <c r="A148" s="28" t="s">
        <v>10</v>
      </c>
      <c r="B148" s="28" t="s">
        <v>58</v>
      </c>
      <c r="C148" s="28">
        <v>3</v>
      </c>
      <c r="D148" s="29">
        <f>1.7*3</f>
        <v>5.0999999999999996</v>
      </c>
      <c r="E148" s="29"/>
    </row>
    <row r="149" spans="1:5" ht="30" x14ac:dyDescent="0.25">
      <c r="A149" s="28" t="s">
        <v>22</v>
      </c>
      <c r="B149" s="28" t="s">
        <v>4</v>
      </c>
      <c r="C149" s="28">
        <v>1</v>
      </c>
      <c r="D149" s="29">
        <v>0.93</v>
      </c>
      <c r="E149" s="29">
        <v>9.34</v>
      </c>
    </row>
    <row r="150" spans="1:5" x14ac:dyDescent="0.25">
      <c r="A150" s="28"/>
      <c r="B150" s="28"/>
      <c r="C150" s="28"/>
      <c r="D150" s="12">
        <f>SUM(D146:D149)</f>
        <v>9.759999999999998</v>
      </c>
      <c r="E150" s="12">
        <f>SUM(E146:E149)</f>
        <v>46.760000000000005</v>
      </c>
    </row>
    <row r="151" spans="1:5" x14ac:dyDescent="0.25">
      <c r="A151" s="32"/>
      <c r="B151" s="32"/>
      <c r="C151" s="32"/>
      <c r="D151" s="31"/>
      <c r="E151" s="31"/>
    </row>
    <row r="152" spans="1:5" x14ac:dyDescent="0.25">
      <c r="A152" s="32"/>
      <c r="B152" s="32"/>
      <c r="C152" s="32"/>
      <c r="D152" s="31"/>
      <c r="E152" s="31"/>
    </row>
    <row r="153" spans="1:5" x14ac:dyDescent="0.25">
      <c r="A153" s="90" t="s">
        <v>17</v>
      </c>
      <c r="B153" s="90" t="s">
        <v>63</v>
      </c>
      <c r="C153" s="90"/>
      <c r="D153" s="131" t="s">
        <v>57</v>
      </c>
      <c r="E153" s="127"/>
    </row>
    <row r="155" spans="1:5" ht="30" x14ac:dyDescent="0.25">
      <c r="A155" s="26" t="s">
        <v>1</v>
      </c>
      <c r="B155" s="26" t="s">
        <v>2</v>
      </c>
      <c r="C155" s="27" t="s">
        <v>59</v>
      </c>
      <c r="D155" s="26" t="s">
        <v>3</v>
      </c>
      <c r="E155" s="26" t="s">
        <v>23</v>
      </c>
    </row>
    <row r="156" spans="1:5" ht="30" x14ac:dyDescent="0.25">
      <c r="A156" s="28" t="s">
        <v>18</v>
      </c>
      <c r="B156" s="28" t="s">
        <v>19</v>
      </c>
      <c r="C156" s="28">
        <v>1</v>
      </c>
      <c r="D156" s="29">
        <v>0.03</v>
      </c>
      <c r="E156" s="29">
        <v>0.32</v>
      </c>
    </row>
    <row r="157" spans="1:5" x14ac:dyDescent="0.25">
      <c r="A157" s="28" t="s">
        <v>15</v>
      </c>
      <c r="B157" s="28" t="s">
        <v>5</v>
      </c>
      <c r="C157" s="28">
        <v>1</v>
      </c>
      <c r="D157" s="29">
        <v>1.25</v>
      </c>
      <c r="E157" s="29"/>
    </row>
    <row r="158" spans="1:5" x14ac:dyDescent="0.25">
      <c r="A158" s="29"/>
      <c r="B158" s="29"/>
      <c r="C158" s="29"/>
      <c r="D158" s="12">
        <f>SUM(D156:D157)</f>
        <v>1.28</v>
      </c>
      <c r="E158" s="12">
        <f>SUM(E156:E157)</f>
        <v>0.32</v>
      </c>
    </row>
    <row r="159" spans="1:5" x14ac:dyDescent="0.25">
      <c r="A159" s="30"/>
      <c r="B159" s="30"/>
      <c r="C159" s="30"/>
      <c r="D159" s="31"/>
      <c r="E159" s="31"/>
    </row>
    <row r="160" spans="1:5" x14ac:dyDescent="0.25">
      <c r="A160" s="90" t="s">
        <v>17</v>
      </c>
      <c r="B160" s="90" t="s">
        <v>63</v>
      </c>
      <c r="C160" s="90"/>
      <c r="D160" s="129" t="s">
        <v>38</v>
      </c>
      <c r="E160" s="130"/>
    </row>
    <row r="162" spans="1:5" ht="30" x14ac:dyDescent="0.25">
      <c r="A162" s="26" t="s">
        <v>1</v>
      </c>
      <c r="B162" s="26" t="s">
        <v>2</v>
      </c>
      <c r="C162" s="27" t="s">
        <v>59</v>
      </c>
      <c r="D162" s="26" t="s">
        <v>3</v>
      </c>
      <c r="E162" s="26" t="s">
        <v>23</v>
      </c>
    </row>
    <row r="163" spans="1:5" x14ac:dyDescent="0.25">
      <c r="A163" s="29" t="s">
        <v>6</v>
      </c>
      <c r="B163" s="28" t="s">
        <v>7</v>
      </c>
      <c r="C163" s="28">
        <v>1</v>
      </c>
      <c r="D163" s="29">
        <v>0.25</v>
      </c>
      <c r="E163" s="29">
        <v>2.5</v>
      </c>
    </row>
    <row r="164" spans="1:5" ht="30" x14ac:dyDescent="0.25">
      <c r="A164" s="28" t="s">
        <v>12</v>
      </c>
      <c r="B164" s="28" t="s">
        <v>16</v>
      </c>
      <c r="C164" s="28">
        <v>1</v>
      </c>
      <c r="D164" s="29">
        <v>0.21</v>
      </c>
      <c r="E164" s="29">
        <v>2.06</v>
      </c>
    </row>
    <row r="165" spans="1:5" x14ac:dyDescent="0.25">
      <c r="A165" s="29" t="s">
        <v>13</v>
      </c>
      <c r="B165" s="29" t="s">
        <v>11</v>
      </c>
      <c r="C165" s="28">
        <v>1</v>
      </c>
      <c r="D165" s="29">
        <v>0.46</v>
      </c>
      <c r="E165" s="29">
        <v>4.57</v>
      </c>
    </row>
    <row r="166" spans="1:5" ht="45" x14ac:dyDescent="0.25">
      <c r="A166" s="29" t="s">
        <v>61</v>
      </c>
      <c r="B166" s="28" t="s">
        <v>62</v>
      </c>
      <c r="C166" s="28">
        <v>3</v>
      </c>
      <c r="D166" s="29">
        <f>1.31*3</f>
        <v>3.93</v>
      </c>
      <c r="E166" s="29">
        <f>13.16*C166</f>
        <v>39.480000000000004</v>
      </c>
    </row>
    <row r="167" spans="1:5" ht="45" x14ac:dyDescent="0.25">
      <c r="A167" s="29" t="s">
        <v>14</v>
      </c>
      <c r="B167" s="28" t="s">
        <v>20</v>
      </c>
      <c r="C167" s="28">
        <v>3</v>
      </c>
      <c r="D167" s="29">
        <f>0.5*3</f>
        <v>1.5</v>
      </c>
      <c r="E167" s="29">
        <f>4.96*C167</f>
        <v>14.879999999999999</v>
      </c>
    </row>
    <row r="168" spans="1:5" x14ac:dyDescent="0.25">
      <c r="A168" s="28" t="s">
        <v>15</v>
      </c>
      <c r="B168" s="28" t="s">
        <v>5</v>
      </c>
      <c r="C168" s="28">
        <v>1</v>
      </c>
      <c r="D168" s="29">
        <v>1.25</v>
      </c>
      <c r="E168" s="29"/>
    </row>
    <row r="169" spans="1:5" x14ac:dyDescent="0.25">
      <c r="A169" s="28"/>
      <c r="B169" s="28"/>
      <c r="C169" s="28"/>
      <c r="D169" s="12">
        <f>SUM(D163:D168)</f>
        <v>7.6</v>
      </c>
      <c r="E169" s="12">
        <f>SUM(E163:E168)</f>
        <v>63.490000000000009</v>
      </c>
    </row>
    <row r="170" spans="1:5" x14ac:dyDescent="0.25">
      <c r="A170" s="32"/>
      <c r="B170" s="32"/>
      <c r="C170" s="32"/>
      <c r="D170" s="31"/>
      <c r="E170" s="31"/>
    </row>
    <row r="171" spans="1:5" x14ac:dyDescent="0.25">
      <c r="A171" s="32"/>
      <c r="B171" s="32"/>
      <c r="C171" s="32"/>
      <c r="D171" s="31"/>
      <c r="E171" s="31"/>
    </row>
    <row r="172" spans="1:5" x14ac:dyDescent="0.25">
      <c r="A172" s="90" t="s">
        <v>17</v>
      </c>
      <c r="B172" s="90" t="s">
        <v>63</v>
      </c>
      <c r="C172" s="90"/>
      <c r="D172" s="129" t="s">
        <v>39</v>
      </c>
      <c r="E172" s="130"/>
    </row>
    <row r="174" spans="1:5" ht="30" x14ac:dyDescent="0.25">
      <c r="A174" s="26" t="s">
        <v>1</v>
      </c>
      <c r="B174" s="26" t="s">
        <v>2</v>
      </c>
      <c r="C174" s="27" t="s">
        <v>59</v>
      </c>
      <c r="D174" s="26" t="s">
        <v>3</v>
      </c>
      <c r="E174" s="26" t="s">
        <v>23</v>
      </c>
    </row>
    <row r="175" spans="1:5" x14ac:dyDescent="0.25">
      <c r="A175" s="29" t="s">
        <v>6</v>
      </c>
      <c r="B175" s="28" t="s">
        <v>7</v>
      </c>
      <c r="C175" s="28">
        <v>1</v>
      </c>
      <c r="D175" s="29">
        <v>0.25</v>
      </c>
      <c r="E175" s="29">
        <v>2.5</v>
      </c>
    </row>
    <row r="176" spans="1:5" ht="30" x14ac:dyDescent="0.25">
      <c r="A176" s="28" t="s">
        <v>8</v>
      </c>
      <c r="B176" s="28" t="s">
        <v>21</v>
      </c>
      <c r="C176" s="28">
        <v>3</v>
      </c>
      <c r="D176" s="29">
        <f>1.16*3</f>
        <v>3.4799999999999995</v>
      </c>
      <c r="E176" s="29">
        <f>11.64*C176</f>
        <v>34.92</v>
      </c>
    </row>
    <row r="177" spans="1:5" ht="30" x14ac:dyDescent="0.25">
      <c r="A177" s="28" t="s">
        <v>10</v>
      </c>
      <c r="B177" s="28" t="s">
        <v>58</v>
      </c>
      <c r="C177" s="28">
        <v>3</v>
      </c>
      <c r="D177" s="29">
        <f>1.7*3</f>
        <v>5.0999999999999996</v>
      </c>
      <c r="E177" s="29"/>
    </row>
    <row r="178" spans="1:5" ht="30" x14ac:dyDescent="0.25">
      <c r="A178" s="28" t="s">
        <v>22</v>
      </c>
      <c r="B178" s="28" t="s">
        <v>4</v>
      </c>
      <c r="C178" s="28">
        <v>1</v>
      </c>
      <c r="D178" s="29">
        <v>0.93</v>
      </c>
      <c r="E178" s="29">
        <v>9.34</v>
      </c>
    </row>
    <row r="179" spans="1:5" x14ac:dyDescent="0.25">
      <c r="A179" s="29"/>
      <c r="B179" s="29"/>
      <c r="C179" s="29"/>
      <c r="D179" s="12">
        <f>SUM(D175:D178)</f>
        <v>9.759999999999998</v>
      </c>
      <c r="E179" s="12">
        <f>SUM(E175:E178)</f>
        <v>46.760000000000005</v>
      </c>
    </row>
    <row r="181" spans="1:5" ht="30" x14ac:dyDescent="0.25">
      <c r="A181" s="34" t="s">
        <v>171</v>
      </c>
      <c r="B181" s="104" t="s">
        <v>60</v>
      </c>
      <c r="C181" s="104"/>
      <c r="D181" s="131"/>
      <c r="E181" s="127"/>
    </row>
    <row r="183" spans="1:5" ht="30" x14ac:dyDescent="0.25">
      <c r="A183" s="26" t="s">
        <v>1</v>
      </c>
      <c r="B183" s="26" t="s">
        <v>2</v>
      </c>
      <c r="C183" s="27" t="s">
        <v>59</v>
      </c>
      <c r="D183" s="26" t="s">
        <v>3</v>
      </c>
      <c r="E183" s="26" t="s">
        <v>23</v>
      </c>
    </row>
    <row r="184" spans="1:5" ht="30" x14ac:dyDescent="0.25">
      <c r="A184" s="28" t="s">
        <v>12</v>
      </c>
      <c r="B184" s="28" t="s">
        <v>16</v>
      </c>
      <c r="C184" s="28">
        <v>1</v>
      </c>
      <c r="D184" s="29">
        <v>0.21</v>
      </c>
      <c r="E184" s="29">
        <v>2.06</v>
      </c>
    </row>
    <row r="185" spans="1:5" x14ac:dyDescent="0.25">
      <c r="A185" s="29" t="s">
        <v>13</v>
      </c>
      <c r="B185" s="29" t="s">
        <v>11</v>
      </c>
      <c r="C185" s="28">
        <v>1</v>
      </c>
      <c r="D185" s="29">
        <v>0.46</v>
      </c>
      <c r="E185" s="29">
        <v>4.57</v>
      </c>
    </row>
    <row r="186" spans="1:5" ht="45" x14ac:dyDescent="0.25">
      <c r="A186" s="29" t="s">
        <v>61</v>
      </c>
      <c r="B186" s="28" t="s">
        <v>62</v>
      </c>
      <c r="C186" s="28">
        <v>4</v>
      </c>
      <c r="D186" s="29">
        <f>1.31*4</f>
        <v>5.24</v>
      </c>
      <c r="E186" s="29">
        <f>13.16*C186</f>
        <v>52.64</v>
      </c>
    </row>
    <row r="187" spans="1:5" ht="30" x14ac:dyDescent="0.25">
      <c r="A187" s="28" t="s">
        <v>8</v>
      </c>
      <c r="B187" s="28" t="s">
        <v>21</v>
      </c>
      <c r="C187" s="28">
        <v>4</v>
      </c>
      <c r="D187" s="29">
        <f>1.16*4</f>
        <v>4.6399999999999997</v>
      </c>
      <c r="E187" s="29">
        <f>11.64*C187</f>
        <v>46.56</v>
      </c>
    </row>
    <row r="188" spans="1:5" ht="30" x14ac:dyDescent="0.25">
      <c r="A188" s="28" t="s">
        <v>10</v>
      </c>
      <c r="B188" s="28" t="s">
        <v>58</v>
      </c>
      <c r="C188" s="28">
        <v>4</v>
      </c>
      <c r="D188" s="29">
        <f>1.7*4</f>
        <v>6.8</v>
      </c>
      <c r="E188" s="29">
        <v>68</v>
      </c>
    </row>
    <row r="189" spans="1:5" ht="30" x14ac:dyDescent="0.25">
      <c r="A189" s="28" t="s">
        <v>22</v>
      </c>
      <c r="B189" s="28" t="s">
        <v>4</v>
      </c>
      <c r="C189" s="28">
        <v>1</v>
      </c>
      <c r="D189" s="29">
        <v>0.93</v>
      </c>
      <c r="E189" s="29">
        <v>9.34</v>
      </c>
    </row>
    <row r="190" spans="1:5" x14ac:dyDescent="0.25">
      <c r="A190" s="29"/>
      <c r="B190" s="29"/>
      <c r="C190" s="29"/>
      <c r="D190" s="12">
        <f>SUM(D184:D189)</f>
        <v>18.28</v>
      </c>
      <c r="E190" s="12">
        <f>SUM(E184:E189)</f>
        <v>183.17000000000002</v>
      </c>
    </row>
    <row r="191" spans="1:5" x14ac:dyDescent="0.25">
      <c r="A191" s="30"/>
      <c r="B191" s="30"/>
      <c r="C191" s="30"/>
      <c r="D191" s="31"/>
      <c r="E191" s="31"/>
    </row>
    <row r="192" spans="1:5" ht="30" x14ac:dyDescent="0.25">
      <c r="A192" s="34" t="s">
        <v>171</v>
      </c>
      <c r="B192" s="104" t="s">
        <v>622</v>
      </c>
      <c r="C192" s="104"/>
      <c r="D192" s="129" t="s">
        <v>57</v>
      </c>
      <c r="E192" s="130"/>
    </row>
    <row r="194" spans="1:5" ht="30" x14ac:dyDescent="0.25">
      <c r="A194" s="26" t="s">
        <v>1</v>
      </c>
      <c r="B194" s="26" t="s">
        <v>2</v>
      </c>
      <c r="C194" s="27" t="s">
        <v>59</v>
      </c>
      <c r="D194" s="26" t="s">
        <v>3</v>
      </c>
      <c r="E194" s="26" t="s">
        <v>23</v>
      </c>
    </row>
    <row r="195" spans="1:5" ht="30" x14ac:dyDescent="0.25">
      <c r="A195" s="28" t="s">
        <v>12</v>
      </c>
      <c r="B195" s="28" t="s">
        <v>16</v>
      </c>
      <c r="C195" s="28">
        <v>1</v>
      </c>
      <c r="D195" s="29">
        <v>0.21</v>
      </c>
      <c r="E195" s="29">
        <v>2.06</v>
      </c>
    </row>
    <row r="196" spans="1:5" x14ac:dyDescent="0.25">
      <c r="A196" s="29" t="s">
        <v>13</v>
      </c>
      <c r="B196" s="29" t="s">
        <v>11</v>
      </c>
      <c r="C196" s="28">
        <v>1</v>
      </c>
      <c r="D196" s="29">
        <v>0.46</v>
      </c>
      <c r="E196" s="29">
        <v>4.57</v>
      </c>
    </row>
    <row r="197" spans="1:5" ht="45" x14ac:dyDescent="0.25">
      <c r="A197" s="29" t="s">
        <v>61</v>
      </c>
      <c r="B197" s="28" t="s">
        <v>62</v>
      </c>
      <c r="C197" s="28">
        <v>4</v>
      </c>
      <c r="D197" s="29">
        <f>1.31*4</f>
        <v>5.24</v>
      </c>
      <c r="E197" s="29">
        <f>13.16*C197</f>
        <v>52.64</v>
      </c>
    </row>
    <row r="198" spans="1:5" ht="45" x14ac:dyDescent="0.25">
      <c r="A198" s="29" t="s">
        <v>14</v>
      </c>
      <c r="B198" s="28" t="s">
        <v>20</v>
      </c>
      <c r="C198" s="28">
        <v>4</v>
      </c>
      <c r="D198" s="29">
        <f>0.5*4</f>
        <v>2</v>
      </c>
      <c r="E198" s="29">
        <f>4.96*C198</f>
        <v>19.84</v>
      </c>
    </row>
    <row r="199" spans="1:5" x14ac:dyDescent="0.25">
      <c r="A199" s="28" t="s">
        <v>15</v>
      </c>
      <c r="B199" s="28" t="s">
        <v>5</v>
      </c>
      <c r="C199" s="28">
        <v>1</v>
      </c>
      <c r="D199" s="29">
        <v>1.25</v>
      </c>
      <c r="E199" s="29"/>
    </row>
    <row r="200" spans="1:5" x14ac:dyDescent="0.25">
      <c r="A200" s="28"/>
      <c r="B200" s="28"/>
      <c r="C200" s="28"/>
      <c r="D200" s="12">
        <f>SUM(D195:D199)</f>
        <v>9.16</v>
      </c>
      <c r="E200" s="12">
        <f>SUM(E195:E199)</f>
        <v>79.11</v>
      </c>
    </row>
    <row r="201" spans="1:5" x14ac:dyDescent="0.25">
      <c r="A201" s="32"/>
      <c r="B201" s="32"/>
      <c r="C201" s="32"/>
      <c r="D201" s="31"/>
      <c r="E201" s="31"/>
    </row>
    <row r="202" spans="1:5" x14ac:dyDescent="0.25">
      <c r="A202" s="32"/>
      <c r="B202" s="32"/>
      <c r="C202" s="32"/>
      <c r="D202" s="31"/>
      <c r="E202" s="31"/>
    </row>
    <row r="203" spans="1:5" ht="30" x14ac:dyDescent="0.25">
      <c r="A203" s="34" t="s">
        <v>171</v>
      </c>
      <c r="B203" s="104" t="s">
        <v>622</v>
      </c>
      <c r="C203" s="104"/>
      <c r="D203" s="129" t="s">
        <v>38</v>
      </c>
      <c r="E203" s="130"/>
    </row>
    <row r="205" spans="1:5" ht="30" x14ac:dyDescent="0.25">
      <c r="A205" s="26" t="s">
        <v>1</v>
      </c>
      <c r="B205" s="26" t="s">
        <v>2</v>
      </c>
      <c r="C205" s="27" t="s">
        <v>59</v>
      </c>
      <c r="D205" s="26" t="s">
        <v>3</v>
      </c>
      <c r="E205" s="26" t="s">
        <v>23</v>
      </c>
    </row>
    <row r="206" spans="1:5" x14ac:dyDescent="0.25">
      <c r="A206" s="29" t="s">
        <v>6</v>
      </c>
      <c r="B206" s="28" t="s">
        <v>7</v>
      </c>
      <c r="C206" s="28">
        <v>1</v>
      </c>
      <c r="D206" s="29">
        <v>0.25</v>
      </c>
      <c r="E206" s="29">
        <v>2.5</v>
      </c>
    </row>
    <row r="207" spans="1:5" ht="30" x14ac:dyDescent="0.25">
      <c r="A207" s="28" t="s">
        <v>8</v>
      </c>
      <c r="B207" s="28" t="s">
        <v>21</v>
      </c>
      <c r="C207" s="28">
        <v>4</v>
      </c>
      <c r="D207" s="29">
        <f>1.16*4</f>
        <v>4.6399999999999997</v>
      </c>
      <c r="E207" s="29">
        <f>11.64*C207</f>
        <v>46.56</v>
      </c>
    </row>
    <row r="208" spans="1:5" ht="30" x14ac:dyDescent="0.25">
      <c r="A208" s="28" t="s">
        <v>10</v>
      </c>
      <c r="B208" s="28" t="s">
        <v>58</v>
      </c>
      <c r="C208" s="28">
        <v>4</v>
      </c>
      <c r="D208" s="29">
        <f>1.7*4</f>
        <v>6.8</v>
      </c>
      <c r="E208" s="29"/>
    </row>
    <row r="209" spans="1:5" ht="30" x14ac:dyDescent="0.25">
      <c r="A209" s="28" t="s">
        <v>22</v>
      </c>
      <c r="B209" s="28" t="s">
        <v>4</v>
      </c>
      <c r="C209" s="28">
        <v>1</v>
      </c>
      <c r="D209" s="29">
        <v>0.93</v>
      </c>
      <c r="E209" s="29">
        <v>9.34</v>
      </c>
    </row>
    <row r="210" spans="1:5" x14ac:dyDescent="0.25">
      <c r="A210" s="29"/>
      <c r="B210" s="29"/>
      <c r="C210" s="29"/>
      <c r="D210" s="12">
        <f>SUM(D206:D209)</f>
        <v>12.62</v>
      </c>
      <c r="E210" s="12">
        <f>SUM(E206:E209)</f>
        <v>58.400000000000006</v>
      </c>
    </row>
    <row r="212" spans="1:5" ht="30" x14ac:dyDescent="0.25">
      <c r="A212" s="34" t="s">
        <v>171</v>
      </c>
      <c r="B212" s="90" t="s">
        <v>63</v>
      </c>
      <c r="C212" s="90"/>
      <c r="D212" s="131" t="s">
        <v>57</v>
      </c>
      <c r="E212" s="127"/>
    </row>
    <row r="214" spans="1:5" ht="30" x14ac:dyDescent="0.25">
      <c r="A214" s="26" t="s">
        <v>1</v>
      </c>
      <c r="B214" s="26" t="s">
        <v>2</v>
      </c>
      <c r="C214" s="27" t="s">
        <v>59</v>
      </c>
      <c r="D214" s="26" t="s">
        <v>3</v>
      </c>
      <c r="E214" s="26" t="s">
        <v>23</v>
      </c>
    </row>
    <row r="215" spans="1:5" ht="30" x14ac:dyDescent="0.25">
      <c r="A215" s="28" t="s">
        <v>18</v>
      </c>
      <c r="B215" s="28" t="s">
        <v>19</v>
      </c>
      <c r="C215" s="28">
        <v>1</v>
      </c>
      <c r="D215" s="29">
        <v>0.03</v>
      </c>
      <c r="E215" s="29">
        <v>0.32</v>
      </c>
    </row>
    <row r="216" spans="1:5" x14ac:dyDescent="0.25">
      <c r="A216" s="28" t="s">
        <v>15</v>
      </c>
      <c r="B216" s="28" t="s">
        <v>5</v>
      </c>
      <c r="C216" s="28">
        <v>1</v>
      </c>
      <c r="D216" s="29">
        <v>1.25</v>
      </c>
      <c r="E216" s="29"/>
    </row>
    <row r="217" spans="1:5" x14ac:dyDescent="0.25">
      <c r="A217" s="29"/>
      <c r="B217" s="29"/>
      <c r="C217" s="29"/>
      <c r="D217" s="12">
        <f>SUM(D215:D216)</f>
        <v>1.28</v>
      </c>
      <c r="E217" s="12">
        <f>SUM(E215:E216)</f>
        <v>0.32</v>
      </c>
    </row>
    <row r="218" spans="1:5" x14ac:dyDescent="0.25">
      <c r="A218" s="30"/>
      <c r="B218" s="30"/>
      <c r="C218" s="30"/>
      <c r="D218" s="31"/>
      <c r="E218" s="31"/>
    </row>
    <row r="219" spans="1:5" ht="30" x14ac:dyDescent="0.25">
      <c r="A219" s="34" t="s">
        <v>171</v>
      </c>
      <c r="B219" s="90" t="s">
        <v>63</v>
      </c>
      <c r="C219" s="90"/>
      <c r="D219" s="129" t="s">
        <v>38</v>
      </c>
      <c r="E219" s="130"/>
    </row>
    <row r="221" spans="1:5" ht="30" x14ac:dyDescent="0.25">
      <c r="A221" s="26" t="s">
        <v>1</v>
      </c>
      <c r="B221" s="26" t="s">
        <v>2</v>
      </c>
      <c r="C221" s="27" t="s">
        <v>59</v>
      </c>
      <c r="D221" s="26" t="s">
        <v>3</v>
      </c>
      <c r="E221" s="26" t="s">
        <v>23</v>
      </c>
    </row>
    <row r="222" spans="1:5" x14ac:dyDescent="0.25">
      <c r="A222" s="29" t="s">
        <v>6</v>
      </c>
      <c r="B222" s="28" t="s">
        <v>7</v>
      </c>
      <c r="C222" s="28">
        <v>1</v>
      </c>
      <c r="D222" s="29">
        <v>0.25</v>
      </c>
      <c r="E222" s="29">
        <v>2.5</v>
      </c>
    </row>
    <row r="223" spans="1:5" ht="30" x14ac:dyDescent="0.25">
      <c r="A223" s="28" t="s">
        <v>12</v>
      </c>
      <c r="B223" s="28" t="s">
        <v>16</v>
      </c>
      <c r="C223" s="28">
        <v>1</v>
      </c>
      <c r="D223" s="29">
        <v>0.21</v>
      </c>
      <c r="E223" s="29">
        <v>2.06</v>
      </c>
    </row>
    <row r="224" spans="1:5" x14ac:dyDescent="0.25">
      <c r="A224" s="29" t="s">
        <v>13</v>
      </c>
      <c r="B224" s="29" t="s">
        <v>11</v>
      </c>
      <c r="C224" s="28">
        <v>1</v>
      </c>
      <c r="D224" s="29">
        <v>0.46</v>
      </c>
      <c r="E224" s="29">
        <v>4.57</v>
      </c>
    </row>
    <row r="225" spans="1:5" ht="45" x14ac:dyDescent="0.25">
      <c r="A225" s="29" t="s">
        <v>61</v>
      </c>
      <c r="B225" s="28" t="s">
        <v>62</v>
      </c>
      <c r="C225" s="28">
        <v>4</v>
      </c>
      <c r="D225" s="29">
        <f>1.31*4</f>
        <v>5.24</v>
      </c>
      <c r="E225" s="29">
        <f>13.16*C225</f>
        <v>52.64</v>
      </c>
    </row>
    <row r="226" spans="1:5" ht="45" x14ac:dyDescent="0.25">
      <c r="A226" s="29" t="s">
        <v>14</v>
      </c>
      <c r="B226" s="28" t="s">
        <v>20</v>
      </c>
      <c r="C226" s="28">
        <v>4</v>
      </c>
      <c r="D226" s="29">
        <f>0.5*4</f>
        <v>2</v>
      </c>
      <c r="E226" s="29">
        <f>4.96*C226</f>
        <v>19.84</v>
      </c>
    </row>
    <row r="227" spans="1:5" x14ac:dyDescent="0.25">
      <c r="A227" s="28" t="s">
        <v>15</v>
      </c>
      <c r="B227" s="28" t="s">
        <v>5</v>
      </c>
      <c r="C227" s="28">
        <v>1</v>
      </c>
      <c r="D227" s="29">
        <v>1.25</v>
      </c>
      <c r="E227" s="29"/>
    </row>
    <row r="228" spans="1:5" x14ac:dyDescent="0.25">
      <c r="A228" s="28"/>
      <c r="B228" s="28"/>
      <c r="C228" s="28"/>
      <c r="D228" s="12">
        <f>SUM(D222:D227)</f>
        <v>9.41</v>
      </c>
      <c r="E228" s="12">
        <f>SUM(E222:E227)</f>
        <v>81.61</v>
      </c>
    </row>
    <row r="229" spans="1:5" x14ac:dyDescent="0.25">
      <c r="A229" s="32"/>
      <c r="B229" s="32"/>
      <c r="C229" s="32"/>
      <c r="D229" s="31"/>
      <c r="E229" s="31"/>
    </row>
    <row r="230" spans="1:5" x14ac:dyDescent="0.25">
      <c r="A230" s="32"/>
      <c r="B230" s="32"/>
      <c r="C230" s="32"/>
      <c r="D230" s="31"/>
      <c r="E230" s="31"/>
    </row>
    <row r="231" spans="1:5" ht="30" x14ac:dyDescent="0.25">
      <c r="A231" s="34" t="s">
        <v>171</v>
      </c>
      <c r="B231" s="90" t="s">
        <v>63</v>
      </c>
      <c r="C231" s="90"/>
      <c r="D231" s="129" t="s">
        <v>39</v>
      </c>
      <c r="E231" s="130"/>
    </row>
    <row r="233" spans="1:5" ht="30" x14ac:dyDescent="0.25">
      <c r="A233" s="26" t="s">
        <v>1</v>
      </c>
      <c r="B233" s="26" t="s">
        <v>2</v>
      </c>
      <c r="C233" s="27" t="s">
        <v>59</v>
      </c>
      <c r="D233" s="26" t="s">
        <v>3</v>
      </c>
      <c r="E233" s="26" t="s">
        <v>23</v>
      </c>
    </row>
    <row r="234" spans="1:5" x14ac:dyDescent="0.25">
      <c r="A234" s="29" t="s">
        <v>6</v>
      </c>
      <c r="B234" s="28" t="s">
        <v>7</v>
      </c>
      <c r="C234" s="28">
        <v>1</v>
      </c>
      <c r="D234" s="29">
        <v>0.25</v>
      </c>
      <c r="E234" s="29">
        <v>2.5</v>
      </c>
    </row>
    <row r="235" spans="1:5" ht="30" x14ac:dyDescent="0.25">
      <c r="A235" s="28" t="s">
        <v>8</v>
      </c>
      <c r="B235" s="28" t="s">
        <v>21</v>
      </c>
      <c r="C235" s="28">
        <v>4</v>
      </c>
      <c r="D235" s="29">
        <f>1.16*4</f>
        <v>4.6399999999999997</v>
      </c>
      <c r="E235" s="29">
        <f>11.64*C235</f>
        <v>46.56</v>
      </c>
    </row>
    <row r="236" spans="1:5" ht="30" x14ac:dyDescent="0.25">
      <c r="A236" s="28" t="s">
        <v>10</v>
      </c>
      <c r="B236" s="28" t="s">
        <v>58</v>
      </c>
      <c r="C236" s="28">
        <v>4</v>
      </c>
      <c r="D236" s="29">
        <f>1.7*4</f>
        <v>6.8</v>
      </c>
      <c r="E236" s="29"/>
    </row>
    <row r="237" spans="1:5" ht="30" x14ac:dyDescent="0.25">
      <c r="A237" s="28" t="s">
        <v>22</v>
      </c>
      <c r="B237" s="28" t="s">
        <v>4</v>
      </c>
      <c r="C237" s="28">
        <v>1</v>
      </c>
      <c r="D237" s="29">
        <v>0.93</v>
      </c>
      <c r="E237" s="29">
        <v>9.34</v>
      </c>
    </row>
    <row r="238" spans="1:5" x14ac:dyDescent="0.25">
      <c r="A238" s="29"/>
      <c r="B238" s="29"/>
      <c r="C238" s="29"/>
      <c r="D238" s="12">
        <f>SUM(D234:D237)</f>
        <v>12.62</v>
      </c>
      <c r="E238" s="12">
        <f>SUM(E234:E237)</f>
        <v>58.400000000000006</v>
      </c>
    </row>
    <row r="240" spans="1:5" ht="45" x14ac:dyDescent="0.25">
      <c r="A240" s="34" t="s">
        <v>172</v>
      </c>
      <c r="B240" s="90" t="s">
        <v>63</v>
      </c>
      <c r="C240" s="90"/>
      <c r="D240" s="131" t="s">
        <v>57</v>
      </c>
      <c r="E240" s="127"/>
    </row>
    <row r="242" spans="1:5" ht="30" x14ac:dyDescent="0.25">
      <c r="A242" s="26" t="s">
        <v>1</v>
      </c>
      <c r="B242" s="26" t="s">
        <v>2</v>
      </c>
      <c r="C242" s="27" t="s">
        <v>59</v>
      </c>
      <c r="D242" s="26" t="s">
        <v>3</v>
      </c>
      <c r="E242" s="26" t="s">
        <v>23</v>
      </c>
    </row>
    <row r="243" spans="1:5" ht="30" x14ac:dyDescent="0.25">
      <c r="A243" s="28" t="s">
        <v>18</v>
      </c>
      <c r="B243" s="28" t="s">
        <v>19</v>
      </c>
      <c r="C243" s="28">
        <v>1</v>
      </c>
      <c r="D243" s="29">
        <v>0.03</v>
      </c>
      <c r="E243" s="29">
        <v>0.32</v>
      </c>
    </row>
    <row r="244" spans="1:5" x14ac:dyDescent="0.25">
      <c r="A244" s="28" t="s">
        <v>15</v>
      </c>
      <c r="B244" s="28" t="s">
        <v>5</v>
      </c>
      <c r="C244" s="28">
        <v>1</v>
      </c>
      <c r="D244" s="29">
        <v>1.25</v>
      </c>
      <c r="E244" s="29">
        <v>12.5</v>
      </c>
    </row>
    <row r="245" spans="1:5" x14ac:dyDescent="0.25">
      <c r="A245" s="29"/>
      <c r="B245" s="29"/>
      <c r="C245" s="29"/>
      <c r="D245" s="12">
        <f>SUM(D243:D244)</f>
        <v>1.28</v>
      </c>
      <c r="E245" s="12">
        <f>SUM(E243:E244)</f>
        <v>12.82</v>
      </c>
    </row>
    <row r="247" spans="1:5" ht="45" x14ac:dyDescent="0.25">
      <c r="A247" s="34" t="s">
        <v>172</v>
      </c>
      <c r="B247" s="90" t="s">
        <v>63</v>
      </c>
      <c r="C247" s="90"/>
      <c r="D247" s="129" t="s">
        <v>38</v>
      </c>
      <c r="E247" s="130"/>
    </row>
    <row r="249" spans="1:5" ht="30" x14ac:dyDescent="0.25">
      <c r="A249" s="26" t="s">
        <v>1</v>
      </c>
      <c r="B249" s="26" t="s">
        <v>2</v>
      </c>
      <c r="C249" s="27" t="s">
        <v>59</v>
      </c>
      <c r="D249" s="26" t="s">
        <v>3</v>
      </c>
      <c r="E249" s="26" t="s">
        <v>23</v>
      </c>
    </row>
    <row r="250" spans="1:5" x14ac:dyDescent="0.25">
      <c r="A250" s="29" t="s">
        <v>6</v>
      </c>
      <c r="B250" s="28" t="s">
        <v>7</v>
      </c>
      <c r="C250" s="28">
        <v>1</v>
      </c>
      <c r="D250" s="29">
        <v>0.25</v>
      </c>
      <c r="E250" s="29">
        <v>2.5</v>
      </c>
    </row>
    <row r="251" spans="1:5" ht="30" x14ac:dyDescent="0.25">
      <c r="A251" s="28" t="s">
        <v>12</v>
      </c>
      <c r="B251" s="28" t="s">
        <v>16</v>
      </c>
      <c r="C251" s="28">
        <v>1</v>
      </c>
      <c r="D251" s="29">
        <v>0.21</v>
      </c>
      <c r="E251" s="29">
        <v>2.06</v>
      </c>
    </row>
    <row r="252" spans="1:5" x14ac:dyDescent="0.25">
      <c r="A252" s="28" t="s">
        <v>15</v>
      </c>
      <c r="B252" s="28" t="s">
        <v>5</v>
      </c>
      <c r="C252" s="28">
        <v>1</v>
      </c>
      <c r="D252" s="29">
        <v>1.25</v>
      </c>
      <c r="E252" s="29">
        <v>12.5</v>
      </c>
    </row>
    <row r="253" spans="1:5" x14ac:dyDescent="0.25">
      <c r="A253" s="28"/>
      <c r="B253" s="28"/>
      <c r="C253" s="28"/>
      <c r="D253" s="12">
        <f>SUM(D250:D252)</f>
        <v>1.71</v>
      </c>
      <c r="E253" s="12">
        <f>SUM(E250:E252)</f>
        <v>17.060000000000002</v>
      </c>
    </row>
    <row r="255" spans="1:5" ht="45" x14ac:dyDescent="0.25">
      <c r="A255" s="34" t="s">
        <v>172</v>
      </c>
      <c r="B255" s="90" t="s">
        <v>63</v>
      </c>
      <c r="C255" s="90"/>
      <c r="D255" s="129" t="s">
        <v>39</v>
      </c>
      <c r="E255" s="130"/>
    </row>
    <row r="257" spans="1:5" ht="30" x14ac:dyDescent="0.25">
      <c r="A257" s="26" t="s">
        <v>1</v>
      </c>
      <c r="B257" s="26" t="s">
        <v>2</v>
      </c>
      <c r="C257" s="27" t="s">
        <v>59</v>
      </c>
      <c r="D257" s="26" t="s">
        <v>3</v>
      </c>
      <c r="E257" s="26" t="s">
        <v>23</v>
      </c>
    </row>
    <row r="258" spans="1:5" x14ac:dyDescent="0.25">
      <c r="A258" s="29" t="s">
        <v>6</v>
      </c>
      <c r="B258" s="28" t="s">
        <v>7</v>
      </c>
      <c r="C258" s="28">
        <v>1</v>
      </c>
      <c r="D258" s="29">
        <v>0.25</v>
      </c>
      <c r="E258" s="29">
        <v>2.5</v>
      </c>
    </row>
    <row r="259" spans="1:5" x14ac:dyDescent="0.25">
      <c r="A259" s="28"/>
      <c r="B259" s="28"/>
      <c r="C259" s="28"/>
      <c r="D259" s="12">
        <f>SUM(D258:D258)</f>
        <v>0.25</v>
      </c>
      <c r="E259" s="12">
        <f>SUM(E258:E258)</f>
        <v>2.5</v>
      </c>
    </row>
  </sheetData>
  <mergeCells count="26">
    <mergeCell ref="D133:E133"/>
    <mergeCell ref="D143:E143"/>
    <mergeCell ref="D181:E181"/>
    <mergeCell ref="D192:E192"/>
    <mergeCell ref="D203:E203"/>
    <mergeCell ref="D153:E153"/>
    <mergeCell ref="D160:E160"/>
    <mergeCell ref="D172:E172"/>
    <mergeCell ref="D255:E255"/>
    <mergeCell ref="D212:E212"/>
    <mergeCell ref="D219:E219"/>
    <mergeCell ref="D231:E231"/>
    <mergeCell ref="D240:E240"/>
    <mergeCell ref="D247:E247"/>
    <mergeCell ref="D122:E122"/>
    <mergeCell ref="D17:E17"/>
    <mergeCell ref="D27:E27"/>
    <mergeCell ref="D36:E36"/>
    <mergeCell ref="D43:E43"/>
    <mergeCell ref="D94:E94"/>
    <mergeCell ref="D54:E54"/>
    <mergeCell ref="D101:E101"/>
    <mergeCell ref="D77:E77"/>
    <mergeCell ref="D84:E84"/>
    <mergeCell ref="D63:E63"/>
    <mergeCell ref="D113:E113"/>
  </mergeCells>
  <pageMargins left="0.70866141732283472" right="0.70866141732283472" top="0.74803149606299213" bottom="0.74803149606299213" header="0.31496062992125984" footer="0.31496062992125984"/>
  <pageSetup paperSize="9" scale="99" fitToHeight="0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B1:F174"/>
  <sheetViews>
    <sheetView topLeftCell="A97" workbookViewId="0">
      <selection activeCell="G505" sqref="G505"/>
    </sheetView>
  </sheetViews>
  <sheetFormatPr defaultRowHeight="15" x14ac:dyDescent="0.25"/>
  <cols>
    <col min="1" max="1" width="4.140625" style="23" customWidth="1"/>
    <col min="2" max="2" width="16.85546875" style="23" customWidth="1"/>
    <col min="3" max="3" width="30" style="23" customWidth="1"/>
    <col min="4" max="4" width="10" style="23" customWidth="1"/>
    <col min="5" max="5" width="13.7109375" style="23" customWidth="1"/>
    <col min="6" max="6" width="14.140625" style="23" customWidth="1"/>
    <col min="7" max="16384" width="9.140625" style="23"/>
  </cols>
  <sheetData>
    <row r="1" spans="2:6" ht="66" customHeight="1" x14ac:dyDescent="0.25">
      <c r="F1" s="87"/>
    </row>
    <row r="2" spans="2:6" ht="23.25" customHeight="1" x14ac:dyDescent="0.25">
      <c r="D2" s="90"/>
      <c r="E2" s="90"/>
      <c r="F2" s="90"/>
    </row>
    <row r="3" spans="2:6" ht="21" customHeight="1" x14ac:dyDescent="0.25">
      <c r="C3" s="25" t="s">
        <v>154</v>
      </c>
    </row>
    <row r="4" spans="2:6" ht="50.25" customHeight="1" x14ac:dyDescent="0.25">
      <c r="B4" s="34" t="s">
        <v>64</v>
      </c>
      <c r="C4" s="90" t="s">
        <v>63</v>
      </c>
      <c r="D4" s="90"/>
      <c r="E4" s="90" t="s">
        <v>73</v>
      </c>
      <c r="F4" s="25" t="s">
        <v>57</v>
      </c>
    </row>
    <row r="6" spans="2:6" ht="30" x14ac:dyDescent="0.25">
      <c r="B6" s="26" t="s">
        <v>1</v>
      </c>
      <c r="C6" s="26" t="s">
        <v>2</v>
      </c>
      <c r="D6" s="27" t="s">
        <v>59</v>
      </c>
      <c r="E6" s="26" t="s">
        <v>3</v>
      </c>
      <c r="F6" s="26" t="s">
        <v>23</v>
      </c>
    </row>
    <row r="7" spans="2:6" ht="45" x14ac:dyDescent="0.25">
      <c r="B7" s="28" t="s">
        <v>22</v>
      </c>
      <c r="C7" s="28" t="s">
        <v>4</v>
      </c>
      <c r="D7" s="28">
        <v>1</v>
      </c>
      <c r="E7" s="29">
        <v>0.93</v>
      </c>
      <c r="F7" s="29">
        <v>9.34</v>
      </c>
    </row>
    <row r="8" spans="2:6" ht="45" x14ac:dyDescent="0.25">
      <c r="B8" s="29" t="s">
        <v>61</v>
      </c>
      <c r="C8" s="28" t="s">
        <v>62</v>
      </c>
      <c r="D8" s="28">
        <v>1</v>
      </c>
      <c r="E8" s="29">
        <f>1.31</f>
        <v>1.31</v>
      </c>
      <c r="F8" s="29">
        <v>13.16</v>
      </c>
    </row>
    <row r="9" spans="2:6" ht="45" x14ac:dyDescent="0.25">
      <c r="B9" s="28" t="s">
        <v>28</v>
      </c>
      <c r="C9" s="28" t="s">
        <v>29</v>
      </c>
      <c r="D9" s="28">
        <v>1</v>
      </c>
      <c r="E9" s="29">
        <v>0.25</v>
      </c>
      <c r="F9" s="29">
        <v>2.7</v>
      </c>
    </row>
    <row r="10" spans="2:6" x14ac:dyDescent="0.25">
      <c r="B10" s="29"/>
      <c r="C10" s="29"/>
      <c r="D10" s="29"/>
      <c r="E10" s="12">
        <f>SUM(E7:E9)</f>
        <v>2.4900000000000002</v>
      </c>
      <c r="F10" s="12">
        <f>SUM(F7:F9)</f>
        <v>25.2</v>
      </c>
    </row>
    <row r="12" spans="2:6" ht="45.75" customHeight="1" x14ac:dyDescent="0.25">
      <c r="B12" s="34" t="s">
        <v>64</v>
      </c>
      <c r="C12" s="90" t="s">
        <v>63</v>
      </c>
      <c r="D12" s="90"/>
      <c r="E12" s="90"/>
      <c r="F12" s="25" t="s">
        <v>38</v>
      </c>
    </row>
    <row r="14" spans="2:6" ht="30" x14ac:dyDescent="0.25">
      <c r="B14" s="26" t="s">
        <v>1</v>
      </c>
      <c r="C14" s="26" t="s">
        <v>2</v>
      </c>
      <c r="D14" s="27" t="s">
        <v>59</v>
      </c>
      <c r="E14" s="26" t="s">
        <v>3</v>
      </c>
      <c r="F14" s="26" t="s">
        <v>23</v>
      </c>
    </row>
    <row r="15" spans="2:6" ht="45" x14ac:dyDescent="0.25">
      <c r="B15" s="29" t="s">
        <v>14</v>
      </c>
      <c r="C15" s="28" t="s">
        <v>20</v>
      </c>
      <c r="D15" s="28">
        <v>1</v>
      </c>
      <c r="E15" s="29">
        <f>0.5</f>
        <v>0.5</v>
      </c>
      <c r="F15" s="29">
        <f>4.96</f>
        <v>4.96</v>
      </c>
    </row>
    <row r="16" spans="2:6" x14ac:dyDescent="0.25">
      <c r="B16" s="28" t="s">
        <v>15</v>
      </c>
      <c r="C16" s="28" t="s">
        <v>5</v>
      </c>
      <c r="D16" s="28">
        <v>1</v>
      </c>
      <c r="E16" s="29">
        <v>1.25</v>
      </c>
      <c r="F16" s="29">
        <v>12.5</v>
      </c>
    </row>
    <row r="17" spans="2:6" x14ac:dyDescent="0.25">
      <c r="B17" s="28"/>
      <c r="C17" s="28"/>
      <c r="D17" s="28"/>
      <c r="E17" s="12">
        <f>SUM(E15:E16)</f>
        <v>1.75</v>
      </c>
      <c r="F17" s="12">
        <f>SUM(F15:F16)</f>
        <v>17.46</v>
      </c>
    </row>
    <row r="18" spans="2:6" x14ac:dyDescent="0.25">
      <c r="B18" s="32"/>
      <c r="C18" s="32"/>
      <c r="D18" s="32"/>
      <c r="E18" s="31"/>
      <c r="F18" s="31"/>
    </row>
    <row r="19" spans="2:6" ht="45" customHeight="1" x14ac:dyDescent="0.25">
      <c r="B19" s="34" t="s">
        <v>64</v>
      </c>
      <c r="C19" s="90" t="s">
        <v>63</v>
      </c>
      <c r="D19" s="90"/>
      <c r="E19" s="90"/>
      <c r="F19" s="25" t="s">
        <v>39</v>
      </c>
    </row>
    <row r="21" spans="2:6" ht="30" x14ac:dyDescent="0.25">
      <c r="B21" s="26" t="s">
        <v>1</v>
      </c>
      <c r="C21" s="26" t="s">
        <v>2</v>
      </c>
      <c r="D21" s="27" t="s">
        <v>59</v>
      </c>
      <c r="E21" s="26" t="s">
        <v>3</v>
      </c>
      <c r="F21" s="26" t="s">
        <v>23</v>
      </c>
    </row>
    <row r="22" spans="2:6" x14ac:dyDescent="0.25">
      <c r="B22" s="29" t="s">
        <v>6</v>
      </c>
      <c r="C22" s="28" t="s">
        <v>7</v>
      </c>
      <c r="D22" s="28">
        <v>1</v>
      </c>
      <c r="E22" s="29">
        <v>0.25</v>
      </c>
      <c r="F22" s="29">
        <v>2.5</v>
      </c>
    </row>
    <row r="23" spans="2:6" ht="30" x14ac:dyDescent="0.25">
      <c r="B23" s="28" t="s">
        <v>8</v>
      </c>
      <c r="C23" s="28" t="s">
        <v>21</v>
      </c>
      <c r="D23" s="28">
        <v>1</v>
      </c>
      <c r="E23" s="29">
        <f>1.16</f>
        <v>1.1599999999999999</v>
      </c>
      <c r="F23" s="29">
        <f>11.64</f>
        <v>11.64</v>
      </c>
    </row>
    <row r="24" spans="2:6" ht="45" x14ac:dyDescent="0.25">
      <c r="B24" s="28" t="s">
        <v>10</v>
      </c>
      <c r="C24" s="28" t="s">
        <v>58</v>
      </c>
      <c r="D24" s="28">
        <v>1</v>
      </c>
      <c r="E24" s="29">
        <f>1.7</f>
        <v>1.7</v>
      </c>
      <c r="F24" s="29">
        <v>17</v>
      </c>
    </row>
    <row r="25" spans="2:6" ht="45" x14ac:dyDescent="0.25">
      <c r="B25" s="28" t="s">
        <v>22</v>
      </c>
      <c r="C25" s="28" t="s">
        <v>4</v>
      </c>
      <c r="D25" s="28">
        <v>1</v>
      </c>
      <c r="E25" s="29">
        <v>0.93</v>
      </c>
      <c r="F25" s="29">
        <v>9.34</v>
      </c>
    </row>
    <row r="26" spans="2:6" x14ac:dyDescent="0.25">
      <c r="B26" s="35"/>
      <c r="C26" s="35"/>
      <c r="D26" s="35"/>
      <c r="E26" s="36">
        <f>SUM(E22:E25)</f>
        <v>4.04</v>
      </c>
      <c r="F26" s="36">
        <f>SUM(F22:F25)</f>
        <v>40.480000000000004</v>
      </c>
    </row>
    <row r="28" spans="2:6" ht="45" x14ac:dyDescent="0.25">
      <c r="B28" s="34" t="s">
        <v>157</v>
      </c>
      <c r="C28" s="90" t="s">
        <v>63</v>
      </c>
      <c r="D28" s="90"/>
      <c r="E28" s="90" t="s">
        <v>73</v>
      </c>
      <c r="F28" s="25" t="s">
        <v>57</v>
      </c>
    </row>
    <row r="30" spans="2:6" ht="30" x14ac:dyDescent="0.25">
      <c r="B30" s="26" t="s">
        <v>1</v>
      </c>
      <c r="C30" s="26" t="s">
        <v>2</v>
      </c>
      <c r="D30" s="27" t="s">
        <v>59</v>
      </c>
      <c r="E30" s="26" t="s">
        <v>3</v>
      </c>
      <c r="F30" s="26" t="s">
        <v>23</v>
      </c>
    </row>
    <row r="31" spans="2:6" ht="45" x14ac:dyDescent="0.25">
      <c r="B31" s="28" t="s">
        <v>22</v>
      </c>
      <c r="C31" s="28" t="s">
        <v>4</v>
      </c>
      <c r="D31" s="28">
        <v>1</v>
      </c>
      <c r="E31" s="29">
        <v>0.93</v>
      </c>
      <c r="F31" s="29">
        <v>9.34</v>
      </c>
    </row>
    <row r="32" spans="2:6" ht="45" x14ac:dyDescent="0.25">
      <c r="B32" s="29" t="s">
        <v>61</v>
      </c>
      <c r="C32" s="28" t="s">
        <v>62</v>
      </c>
      <c r="D32" s="28">
        <v>2</v>
      </c>
      <c r="E32" s="29">
        <f>1.31*2</f>
        <v>2.62</v>
      </c>
      <c r="F32" s="29">
        <f>13.16*D32</f>
        <v>26.32</v>
      </c>
    </row>
    <row r="33" spans="2:6" ht="45" x14ac:dyDescent="0.25">
      <c r="B33" s="28" t="s">
        <v>28</v>
      </c>
      <c r="C33" s="28" t="s">
        <v>29</v>
      </c>
      <c r="D33" s="28">
        <v>1</v>
      </c>
      <c r="E33" s="29">
        <v>0.25</v>
      </c>
      <c r="F33" s="29">
        <v>2.7</v>
      </c>
    </row>
    <row r="34" spans="2:6" x14ac:dyDescent="0.25">
      <c r="B34" s="29"/>
      <c r="C34" s="29"/>
      <c r="D34" s="29"/>
      <c r="E34" s="12">
        <f>SUM(E31:E33)</f>
        <v>3.8000000000000003</v>
      </c>
      <c r="F34" s="12">
        <f>SUM(F31:F33)</f>
        <v>38.36</v>
      </c>
    </row>
    <row r="36" spans="2:6" ht="45" x14ac:dyDescent="0.25">
      <c r="B36" s="34" t="s">
        <v>157</v>
      </c>
      <c r="C36" s="90" t="s">
        <v>63</v>
      </c>
      <c r="D36" s="90"/>
      <c r="E36" s="90"/>
      <c r="F36" s="25" t="s">
        <v>38</v>
      </c>
    </row>
    <row r="38" spans="2:6" ht="30" x14ac:dyDescent="0.25">
      <c r="B38" s="26" t="s">
        <v>1</v>
      </c>
      <c r="C38" s="26" t="s">
        <v>2</v>
      </c>
      <c r="D38" s="27" t="s">
        <v>59</v>
      </c>
      <c r="E38" s="26" t="s">
        <v>3</v>
      </c>
      <c r="F38" s="26" t="s">
        <v>23</v>
      </c>
    </row>
    <row r="39" spans="2:6" ht="45" x14ac:dyDescent="0.25">
      <c r="B39" s="29" t="s">
        <v>14</v>
      </c>
      <c r="C39" s="28" t="s">
        <v>20</v>
      </c>
      <c r="D39" s="28">
        <v>2</v>
      </c>
      <c r="E39" s="29">
        <f>0.5*2</f>
        <v>1</v>
      </c>
      <c r="F39" s="29">
        <f>4.96*2</f>
        <v>9.92</v>
      </c>
    </row>
    <row r="40" spans="2:6" x14ac:dyDescent="0.25">
      <c r="B40" s="28" t="s">
        <v>15</v>
      </c>
      <c r="C40" s="28" t="s">
        <v>5</v>
      </c>
      <c r="D40" s="28">
        <v>1</v>
      </c>
      <c r="E40" s="29">
        <v>1.25</v>
      </c>
      <c r="F40" s="29">
        <v>12.5</v>
      </c>
    </row>
    <row r="41" spans="2:6" x14ac:dyDescent="0.25">
      <c r="B41" s="28"/>
      <c r="C41" s="28"/>
      <c r="D41" s="28"/>
      <c r="E41" s="12">
        <f>SUM(E39:E40)</f>
        <v>2.25</v>
      </c>
      <c r="F41" s="12">
        <f>SUM(F39:F40)</f>
        <v>22.42</v>
      </c>
    </row>
    <row r="42" spans="2:6" x14ac:dyDescent="0.25">
      <c r="B42" s="32"/>
      <c r="C42" s="32"/>
      <c r="D42" s="32"/>
      <c r="E42" s="31"/>
      <c r="F42" s="31"/>
    </row>
    <row r="43" spans="2:6" ht="45" x14ac:dyDescent="0.25">
      <c r="B43" s="34" t="s">
        <v>157</v>
      </c>
      <c r="C43" s="90" t="s">
        <v>63</v>
      </c>
      <c r="D43" s="90"/>
      <c r="E43" s="90"/>
      <c r="F43" s="25" t="s">
        <v>39</v>
      </c>
    </row>
    <row r="45" spans="2:6" ht="30" x14ac:dyDescent="0.25">
      <c r="B45" s="26" t="s">
        <v>1</v>
      </c>
      <c r="C45" s="26" t="s">
        <v>2</v>
      </c>
      <c r="D45" s="27" t="s">
        <v>59</v>
      </c>
      <c r="E45" s="26" t="s">
        <v>3</v>
      </c>
      <c r="F45" s="26" t="s">
        <v>23</v>
      </c>
    </row>
    <row r="46" spans="2:6" x14ac:dyDescent="0.25">
      <c r="B46" s="29" t="s">
        <v>6</v>
      </c>
      <c r="C46" s="28" t="s">
        <v>7</v>
      </c>
      <c r="D46" s="28">
        <v>1</v>
      </c>
      <c r="E46" s="29">
        <v>0.25</v>
      </c>
      <c r="F46" s="29">
        <v>2.5</v>
      </c>
    </row>
    <row r="47" spans="2:6" ht="30" x14ac:dyDescent="0.25">
      <c r="B47" s="28" t="s">
        <v>8</v>
      </c>
      <c r="C47" s="28" t="s">
        <v>21</v>
      </c>
      <c r="D47" s="28">
        <v>2</v>
      </c>
      <c r="E47" s="29">
        <f>1.16*2</f>
        <v>2.3199999999999998</v>
      </c>
      <c r="F47" s="29">
        <f>11.64*D47</f>
        <v>23.28</v>
      </c>
    </row>
    <row r="48" spans="2:6" ht="45" x14ac:dyDescent="0.25">
      <c r="B48" s="28" t="s">
        <v>10</v>
      </c>
      <c r="C48" s="28" t="s">
        <v>58</v>
      </c>
      <c r="D48" s="28">
        <v>2</v>
      </c>
      <c r="E48" s="29">
        <f>1.7*2</f>
        <v>3.4</v>
      </c>
      <c r="F48" s="29">
        <f>17*D48</f>
        <v>34</v>
      </c>
    </row>
    <row r="49" spans="2:6" ht="45" x14ac:dyDescent="0.25">
      <c r="B49" s="28" t="s">
        <v>22</v>
      </c>
      <c r="C49" s="28" t="s">
        <v>4</v>
      </c>
      <c r="D49" s="28">
        <v>1</v>
      </c>
      <c r="E49" s="29">
        <v>0.93</v>
      </c>
      <c r="F49" s="29">
        <v>9.34</v>
      </c>
    </row>
    <row r="50" spans="2:6" x14ac:dyDescent="0.25">
      <c r="B50" s="35"/>
      <c r="C50" s="35"/>
      <c r="D50" s="35"/>
      <c r="E50" s="36">
        <f>SUM(E46:E49)</f>
        <v>6.8999999999999995</v>
      </c>
      <c r="F50" s="36">
        <f>SUM(F46:F49)</f>
        <v>69.12</v>
      </c>
    </row>
    <row r="51" spans="2:6" x14ac:dyDescent="0.25">
      <c r="B51" s="37"/>
    </row>
    <row r="52" spans="2:6" ht="45" x14ac:dyDescent="0.25">
      <c r="B52" s="34" t="s">
        <v>158</v>
      </c>
      <c r="C52" s="90" t="s">
        <v>63</v>
      </c>
      <c r="D52" s="90"/>
      <c r="E52" s="90" t="s">
        <v>73</v>
      </c>
      <c r="F52" s="25" t="s">
        <v>57</v>
      </c>
    </row>
    <row r="54" spans="2:6" ht="30" x14ac:dyDescent="0.25">
      <c r="B54" s="26" t="s">
        <v>1</v>
      </c>
      <c r="C54" s="26" t="s">
        <v>2</v>
      </c>
      <c r="D54" s="27" t="s">
        <v>59</v>
      </c>
      <c r="E54" s="26" t="s">
        <v>3</v>
      </c>
      <c r="F54" s="26" t="s">
        <v>23</v>
      </c>
    </row>
    <row r="55" spans="2:6" ht="45" x14ac:dyDescent="0.25">
      <c r="B55" s="28" t="s">
        <v>22</v>
      </c>
      <c r="C55" s="28" t="s">
        <v>4</v>
      </c>
      <c r="D55" s="28">
        <v>1</v>
      </c>
      <c r="E55" s="29">
        <v>0.93</v>
      </c>
      <c r="F55" s="29">
        <v>9.34</v>
      </c>
    </row>
    <row r="56" spans="2:6" ht="45" x14ac:dyDescent="0.25">
      <c r="B56" s="29" t="s">
        <v>61</v>
      </c>
      <c r="C56" s="28" t="s">
        <v>62</v>
      </c>
      <c r="D56" s="28">
        <v>3</v>
      </c>
      <c r="E56" s="29">
        <f>1.31*3</f>
        <v>3.93</v>
      </c>
      <c r="F56" s="29">
        <v>39.479999999999997</v>
      </c>
    </row>
    <row r="57" spans="2:6" ht="45" x14ac:dyDescent="0.25">
      <c r="B57" s="28" t="s">
        <v>28</v>
      </c>
      <c r="C57" s="28" t="s">
        <v>29</v>
      </c>
      <c r="D57" s="28">
        <v>1</v>
      </c>
      <c r="E57" s="29">
        <v>0.25</v>
      </c>
      <c r="F57" s="29">
        <v>2.7</v>
      </c>
    </row>
    <row r="58" spans="2:6" x14ac:dyDescent="0.25">
      <c r="B58" s="29"/>
      <c r="C58" s="29"/>
      <c r="D58" s="29"/>
      <c r="E58" s="12">
        <f>SUM(E55:E57)</f>
        <v>5.1100000000000003</v>
      </c>
      <c r="F58" s="12">
        <f>SUM(F55:F57)</f>
        <v>51.519999999999996</v>
      </c>
    </row>
    <row r="60" spans="2:6" ht="45" x14ac:dyDescent="0.25">
      <c r="B60" s="34" t="s">
        <v>158</v>
      </c>
      <c r="C60" s="90" t="s">
        <v>63</v>
      </c>
      <c r="D60" s="90"/>
      <c r="E60" s="90"/>
      <c r="F60" s="25" t="s">
        <v>38</v>
      </c>
    </row>
    <row r="62" spans="2:6" ht="30" x14ac:dyDescent="0.25">
      <c r="B62" s="26" t="s">
        <v>1</v>
      </c>
      <c r="C62" s="26" t="s">
        <v>2</v>
      </c>
      <c r="D62" s="27" t="s">
        <v>59</v>
      </c>
      <c r="E62" s="26" t="s">
        <v>3</v>
      </c>
      <c r="F62" s="26" t="s">
        <v>23</v>
      </c>
    </row>
    <row r="63" spans="2:6" ht="45" x14ac:dyDescent="0.25">
      <c r="B63" s="29" t="s">
        <v>14</v>
      </c>
      <c r="C63" s="28" t="s">
        <v>20</v>
      </c>
      <c r="D63" s="28">
        <v>3</v>
      </c>
      <c r="E63" s="29">
        <f>0.5*3</f>
        <v>1.5</v>
      </c>
      <c r="F63" s="29">
        <f>4.96*D63</f>
        <v>14.879999999999999</v>
      </c>
    </row>
    <row r="64" spans="2:6" x14ac:dyDescent="0.25">
      <c r="B64" s="28" t="s">
        <v>15</v>
      </c>
      <c r="C64" s="28" t="s">
        <v>5</v>
      </c>
      <c r="D64" s="28">
        <v>1</v>
      </c>
      <c r="E64" s="29">
        <v>1.25</v>
      </c>
      <c r="F64" s="29">
        <v>12.5</v>
      </c>
    </row>
    <row r="65" spans="2:6" x14ac:dyDescent="0.25">
      <c r="B65" s="28"/>
      <c r="C65" s="28"/>
      <c r="D65" s="28"/>
      <c r="E65" s="12">
        <f>SUM(E63:E64)</f>
        <v>2.75</v>
      </c>
      <c r="F65" s="12">
        <f>SUM(F63:F64)</f>
        <v>27.38</v>
      </c>
    </row>
    <row r="66" spans="2:6" x14ac:dyDescent="0.25">
      <c r="B66" s="32"/>
      <c r="C66" s="32"/>
      <c r="D66" s="32"/>
      <c r="E66" s="31"/>
      <c r="F66" s="31"/>
    </row>
    <row r="67" spans="2:6" ht="45" x14ac:dyDescent="0.25">
      <c r="B67" s="34" t="s">
        <v>158</v>
      </c>
      <c r="C67" s="90" t="s">
        <v>63</v>
      </c>
      <c r="D67" s="90"/>
      <c r="E67" s="90"/>
      <c r="F67" s="25" t="s">
        <v>39</v>
      </c>
    </row>
    <row r="69" spans="2:6" ht="30" x14ac:dyDescent="0.25">
      <c r="B69" s="26" t="s">
        <v>1</v>
      </c>
      <c r="C69" s="26" t="s">
        <v>2</v>
      </c>
      <c r="D69" s="27" t="s">
        <v>59</v>
      </c>
      <c r="E69" s="26" t="s">
        <v>3</v>
      </c>
      <c r="F69" s="26" t="s">
        <v>23</v>
      </c>
    </row>
    <row r="70" spans="2:6" x14ac:dyDescent="0.25">
      <c r="B70" s="29" t="s">
        <v>6</v>
      </c>
      <c r="C70" s="28" t="s">
        <v>7</v>
      </c>
      <c r="D70" s="28">
        <v>1</v>
      </c>
      <c r="E70" s="29">
        <v>0.25</v>
      </c>
      <c r="F70" s="29">
        <v>2.5</v>
      </c>
    </row>
    <row r="71" spans="2:6" ht="30" x14ac:dyDescent="0.25">
      <c r="B71" s="28" t="s">
        <v>8</v>
      </c>
      <c r="C71" s="28" t="s">
        <v>21</v>
      </c>
      <c r="D71" s="28">
        <v>3</v>
      </c>
      <c r="E71" s="29">
        <f>1.16*3</f>
        <v>3.4799999999999995</v>
      </c>
      <c r="F71" s="29">
        <f>11.64*D71</f>
        <v>34.92</v>
      </c>
    </row>
    <row r="72" spans="2:6" ht="45" x14ac:dyDescent="0.25">
      <c r="B72" s="28" t="s">
        <v>10</v>
      </c>
      <c r="C72" s="28" t="s">
        <v>58</v>
      </c>
      <c r="D72" s="28">
        <v>3</v>
      </c>
      <c r="E72" s="29">
        <f>1.7*3</f>
        <v>5.0999999999999996</v>
      </c>
      <c r="F72" s="29">
        <f>17*D72</f>
        <v>51</v>
      </c>
    </row>
    <row r="73" spans="2:6" ht="45" x14ac:dyDescent="0.25">
      <c r="B73" s="28" t="s">
        <v>22</v>
      </c>
      <c r="C73" s="28" t="s">
        <v>4</v>
      </c>
      <c r="D73" s="28">
        <v>1</v>
      </c>
      <c r="E73" s="29">
        <v>0.93</v>
      </c>
      <c r="F73" s="29">
        <v>9.34</v>
      </c>
    </row>
    <row r="74" spans="2:6" x14ac:dyDescent="0.25">
      <c r="B74" s="35"/>
      <c r="C74" s="35"/>
      <c r="D74" s="35"/>
      <c r="E74" s="36">
        <f>SUM(E70:E73)</f>
        <v>9.759999999999998</v>
      </c>
      <c r="F74" s="36">
        <f>SUM(F70:F73)</f>
        <v>97.76</v>
      </c>
    </row>
    <row r="76" spans="2:6" ht="45" x14ac:dyDescent="0.25">
      <c r="B76" s="34" t="s">
        <v>159</v>
      </c>
      <c r="C76" s="90" t="s">
        <v>63</v>
      </c>
      <c r="D76" s="90"/>
      <c r="E76" s="90" t="s">
        <v>73</v>
      </c>
      <c r="F76" s="25" t="s">
        <v>57</v>
      </c>
    </row>
    <row r="78" spans="2:6" ht="30" x14ac:dyDescent="0.25">
      <c r="B78" s="26" t="s">
        <v>1</v>
      </c>
      <c r="C78" s="26" t="s">
        <v>2</v>
      </c>
      <c r="D78" s="27" t="s">
        <v>59</v>
      </c>
      <c r="E78" s="26" t="s">
        <v>3</v>
      </c>
      <c r="F78" s="26" t="s">
        <v>23</v>
      </c>
    </row>
    <row r="79" spans="2:6" ht="45" x14ac:dyDescent="0.25">
      <c r="B79" s="28" t="s">
        <v>22</v>
      </c>
      <c r="C79" s="28" t="s">
        <v>4</v>
      </c>
      <c r="D79" s="28">
        <v>1</v>
      </c>
      <c r="E79" s="29">
        <v>0.93</v>
      </c>
      <c r="F79" s="29">
        <v>9.34</v>
      </c>
    </row>
    <row r="80" spans="2:6" ht="45" x14ac:dyDescent="0.25">
      <c r="B80" s="29" t="s">
        <v>61</v>
      </c>
      <c r="C80" s="28" t="s">
        <v>62</v>
      </c>
      <c r="D80" s="28">
        <v>4</v>
      </c>
      <c r="E80" s="29">
        <f>1.31*4</f>
        <v>5.24</v>
      </c>
      <c r="F80" s="29">
        <f>13.16*D80</f>
        <v>52.64</v>
      </c>
    </row>
    <row r="81" spans="2:6" ht="45" x14ac:dyDescent="0.25">
      <c r="B81" s="28" t="s">
        <v>28</v>
      </c>
      <c r="C81" s="28" t="s">
        <v>29</v>
      </c>
      <c r="D81" s="28">
        <v>1</v>
      </c>
      <c r="E81" s="29">
        <v>0.25</v>
      </c>
      <c r="F81" s="29">
        <v>2.7</v>
      </c>
    </row>
    <row r="82" spans="2:6" x14ac:dyDescent="0.25">
      <c r="B82" s="29"/>
      <c r="C82" s="29"/>
      <c r="D82" s="29"/>
      <c r="E82" s="12">
        <f>SUM(E79:E81)</f>
        <v>6.42</v>
      </c>
      <c r="F82" s="12">
        <f>SUM(F79:F81)</f>
        <v>64.680000000000007</v>
      </c>
    </row>
    <row r="84" spans="2:6" ht="45" x14ac:dyDescent="0.25">
      <c r="B84" s="34" t="s">
        <v>159</v>
      </c>
      <c r="C84" s="90" t="s">
        <v>63</v>
      </c>
      <c r="D84" s="90"/>
      <c r="E84" s="90"/>
      <c r="F84" s="25" t="s">
        <v>38</v>
      </c>
    </row>
    <row r="86" spans="2:6" ht="30" x14ac:dyDescent="0.25">
      <c r="B86" s="26" t="s">
        <v>1</v>
      </c>
      <c r="C86" s="26" t="s">
        <v>2</v>
      </c>
      <c r="D86" s="27" t="s">
        <v>59</v>
      </c>
      <c r="E86" s="26" t="s">
        <v>3</v>
      </c>
      <c r="F86" s="26" t="s">
        <v>23</v>
      </c>
    </row>
    <row r="87" spans="2:6" ht="45" x14ac:dyDescent="0.25">
      <c r="B87" s="29" t="s">
        <v>14</v>
      </c>
      <c r="C87" s="28" t="s">
        <v>20</v>
      </c>
      <c r="D87" s="28">
        <v>4</v>
      </c>
      <c r="E87" s="29">
        <f>0.5*4</f>
        <v>2</v>
      </c>
      <c r="F87" s="29">
        <f>4.96*D87</f>
        <v>19.84</v>
      </c>
    </row>
    <row r="88" spans="2:6" x14ac:dyDescent="0.25">
      <c r="B88" s="28" t="s">
        <v>15</v>
      </c>
      <c r="C88" s="28" t="s">
        <v>5</v>
      </c>
      <c r="D88" s="28">
        <v>1</v>
      </c>
      <c r="E88" s="29">
        <v>1.25</v>
      </c>
      <c r="F88" s="29">
        <v>12.5</v>
      </c>
    </row>
    <row r="89" spans="2:6" x14ac:dyDescent="0.25">
      <c r="B89" s="28"/>
      <c r="C89" s="28"/>
      <c r="D89" s="28"/>
      <c r="E89" s="12">
        <f>SUM(E87:E88)</f>
        <v>3.25</v>
      </c>
      <c r="F89" s="12">
        <f>SUM(F87:F88)</f>
        <v>32.340000000000003</v>
      </c>
    </row>
    <row r="90" spans="2:6" x14ac:dyDescent="0.25">
      <c r="B90" s="32"/>
      <c r="C90" s="32"/>
      <c r="D90" s="32"/>
      <c r="E90" s="31"/>
      <c r="F90" s="31"/>
    </row>
    <row r="91" spans="2:6" ht="45" x14ac:dyDescent="0.25">
      <c r="B91" s="34" t="s">
        <v>159</v>
      </c>
      <c r="C91" s="90" t="s">
        <v>63</v>
      </c>
      <c r="D91" s="90"/>
      <c r="E91" s="90"/>
      <c r="F91" s="25" t="s">
        <v>39</v>
      </c>
    </row>
    <row r="93" spans="2:6" ht="30" x14ac:dyDescent="0.25">
      <c r="B93" s="26" t="s">
        <v>1</v>
      </c>
      <c r="C93" s="26" t="s">
        <v>2</v>
      </c>
      <c r="D93" s="27" t="s">
        <v>59</v>
      </c>
      <c r="E93" s="26" t="s">
        <v>3</v>
      </c>
      <c r="F93" s="26" t="s">
        <v>23</v>
      </c>
    </row>
    <row r="94" spans="2:6" x14ac:dyDescent="0.25">
      <c r="B94" s="29" t="s">
        <v>6</v>
      </c>
      <c r="C94" s="28" t="s">
        <v>7</v>
      </c>
      <c r="D94" s="28">
        <v>1</v>
      </c>
      <c r="E94" s="29">
        <v>0.25</v>
      </c>
      <c r="F94" s="29">
        <v>2.5</v>
      </c>
    </row>
    <row r="95" spans="2:6" ht="30" x14ac:dyDescent="0.25">
      <c r="B95" s="28" t="s">
        <v>8</v>
      </c>
      <c r="C95" s="28" t="s">
        <v>21</v>
      </c>
      <c r="D95" s="28">
        <v>4</v>
      </c>
      <c r="E95" s="29">
        <f>1.16*4</f>
        <v>4.6399999999999997</v>
      </c>
      <c r="F95" s="29">
        <f>11.64*D95</f>
        <v>46.56</v>
      </c>
    </row>
    <row r="96" spans="2:6" ht="45" x14ac:dyDescent="0.25">
      <c r="B96" s="28" t="s">
        <v>10</v>
      </c>
      <c r="C96" s="28" t="s">
        <v>58</v>
      </c>
      <c r="D96" s="28">
        <v>4</v>
      </c>
      <c r="E96" s="29">
        <f>1.7*4</f>
        <v>6.8</v>
      </c>
      <c r="F96" s="29">
        <f>17*D96</f>
        <v>68</v>
      </c>
    </row>
    <row r="97" spans="2:6" ht="45" x14ac:dyDescent="0.25">
      <c r="B97" s="28" t="s">
        <v>22</v>
      </c>
      <c r="C97" s="28" t="s">
        <v>4</v>
      </c>
      <c r="D97" s="28">
        <v>1</v>
      </c>
      <c r="E97" s="29">
        <v>0.93</v>
      </c>
      <c r="F97" s="29">
        <v>9.34</v>
      </c>
    </row>
    <row r="98" spans="2:6" x14ac:dyDescent="0.25">
      <c r="B98" s="35"/>
      <c r="C98" s="35"/>
      <c r="D98" s="35"/>
      <c r="E98" s="36">
        <f>SUM(E94:E97)</f>
        <v>12.62</v>
      </c>
      <c r="F98" s="36">
        <f>SUM(F94:F97)</f>
        <v>126.4</v>
      </c>
    </row>
    <row r="166" spans="5:5" x14ac:dyDescent="0.25">
      <c r="E166" s="23">
        <v>12.5</v>
      </c>
    </row>
    <row r="174" spans="5:5" x14ac:dyDescent="0.25">
      <c r="E174" s="23">
        <v>12.5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B1:F174"/>
  <sheetViews>
    <sheetView topLeftCell="A67" workbookViewId="0">
      <selection activeCell="G505" sqref="G505"/>
    </sheetView>
  </sheetViews>
  <sheetFormatPr defaultRowHeight="15" x14ac:dyDescent="0.25"/>
  <cols>
    <col min="1" max="1" width="4.140625" style="23" customWidth="1"/>
    <col min="2" max="2" width="16.85546875" style="23" customWidth="1"/>
    <col min="3" max="3" width="30" style="23" customWidth="1"/>
    <col min="4" max="4" width="10" style="23" customWidth="1"/>
    <col min="5" max="5" width="13.7109375" style="23" customWidth="1"/>
    <col min="6" max="6" width="12.7109375" style="23" customWidth="1"/>
    <col min="7" max="16384" width="9.140625" style="23"/>
  </cols>
  <sheetData>
    <row r="1" spans="2:6" ht="66" customHeight="1" x14ac:dyDescent="0.3">
      <c r="D1" s="88"/>
      <c r="E1" s="88"/>
      <c r="F1" s="74"/>
    </row>
    <row r="2" spans="2:6" ht="23.25" customHeight="1" x14ac:dyDescent="0.25">
      <c r="D2" s="90"/>
      <c r="E2" s="90"/>
      <c r="F2" s="90"/>
    </row>
    <row r="3" spans="2:6" ht="21" customHeight="1" x14ac:dyDescent="0.3">
      <c r="B3" s="134" t="s">
        <v>65</v>
      </c>
      <c r="C3" s="134"/>
      <c r="D3" s="134"/>
      <c r="E3" s="134"/>
      <c r="F3" s="134"/>
    </row>
    <row r="4" spans="2:6" ht="48" customHeight="1" x14ac:dyDescent="0.25">
      <c r="B4" s="34" t="s">
        <v>65</v>
      </c>
      <c r="C4" s="90" t="s">
        <v>63</v>
      </c>
      <c r="D4" s="90"/>
      <c r="E4" s="90" t="s">
        <v>75</v>
      </c>
      <c r="F4" s="25" t="s">
        <v>57</v>
      </c>
    </row>
    <row r="6" spans="2:6" ht="30" x14ac:dyDescent="0.25">
      <c r="B6" s="26" t="s">
        <v>1</v>
      </c>
      <c r="C6" s="26" t="s">
        <v>2</v>
      </c>
      <c r="D6" s="27" t="s">
        <v>59</v>
      </c>
      <c r="E6" s="26" t="s">
        <v>3</v>
      </c>
      <c r="F6" s="26" t="s">
        <v>23</v>
      </c>
    </row>
    <row r="7" spans="2:6" ht="45" x14ac:dyDescent="0.25">
      <c r="B7" s="28" t="s">
        <v>22</v>
      </c>
      <c r="C7" s="28" t="s">
        <v>4</v>
      </c>
      <c r="D7" s="38">
        <v>1</v>
      </c>
      <c r="E7" s="39">
        <v>0.93</v>
      </c>
      <c r="F7" s="29">
        <v>9.34</v>
      </c>
    </row>
    <row r="8" spans="2:6" ht="45" x14ac:dyDescent="0.25">
      <c r="B8" s="29" t="s">
        <v>61</v>
      </c>
      <c r="C8" s="40" t="s">
        <v>62</v>
      </c>
      <c r="D8" s="28">
        <v>1</v>
      </c>
      <c r="E8" s="29">
        <f>1.31</f>
        <v>1.31</v>
      </c>
      <c r="F8" s="29">
        <f>13.16*D8</f>
        <v>13.16</v>
      </c>
    </row>
    <row r="9" spans="2:6" ht="45" x14ac:dyDescent="0.25">
      <c r="B9" s="29" t="s">
        <v>14</v>
      </c>
      <c r="C9" s="28" t="s">
        <v>20</v>
      </c>
      <c r="D9" s="28">
        <v>1</v>
      </c>
      <c r="E9" s="29">
        <f>0.5</f>
        <v>0.5</v>
      </c>
      <c r="F9" s="29">
        <f>4.96</f>
        <v>4.96</v>
      </c>
    </row>
    <row r="10" spans="2:6" x14ac:dyDescent="0.25">
      <c r="B10" s="28" t="s">
        <v>15</v>
      </c>
      <c r="C10" s="28" t="s">
        <v>5</v>
      </c>
      <c r="D10" s="28">
        <v>1</v>
      </c>
      <c r="E10" s="29">
        <v>1.25</v>
      </c>
      <c r="F10" s="29">
        <v>12.5</v>
      </c>
    </row>
    <row r="11" spans="2:6" ht="45" x14ac:dyDescent="0.25">
      <c r="B11" s="28" t="s">
        <v>22</v>
      </c>
      <c r="C11" s="28" t="s">
        <v>4</v>
      </c>
      <c r="D11" s="38">
        <v>1</v>
      </c>
      <c r="E11" s="39">
        <v>0.93</v>
      </c>
      <c r="F11" s="29">
        <v>9.34</v>
      </c>
    </row>
    <row r="12" spans="2:6" x14ac:dyDescent="0.25">
      <c r="B12" s="35"/>
      <c r="C12" s="35"/>
      <c r="D12" s="35"/>
      <c r="E12" s="12">
        <f>SUM(E7:E11)</f>
        <v>4.92</v>
      </c>
      <c r="F12" s="12">
        <f>SUM(F7:F11)</f>
        <v>49.3</v>
      </c>
    </row>
    <row r="13" spans="2:6" x14ac:dyDescent="0.25">
      <c r="B13" s="30"/>
      <c r="C13" s="30"/>
      <c r="D13" s="30"/>
      <c r="E13" s="31"/>
      <c r="F13" s="31"/>
    </row>
    <row r="14" spans="2:6" ht="45" x14ac:dyDescent="0.25">
      <c r="B14" s="34" t="s">
        <v>65</v>
      </c>
      <c r="C14" s="90" t="s">
        <v>63</v>
      </c>
      <c r="D14" s="90"/>
      <c r="E14" s="90"/>
      <c r="F14" s="25" t="s">
        <v>38</v>
      </c>
    </row>
    <row r="16" spans="2:6" ht="30" x14ac:dyDescent="0.25">
      <c r="B16" s="26" t="s">
        <v>1</v>
      </c>
      <c r="C16" s="26" t="s">
        <v>2</v>
      </c>
      <c r="D16" s="27" t="s">
        <v>59</v>
      </c>
      <c r="E16" s="26" t="s">
        <v>3</v>
      </c>
      <c r="F16" s="26" t="s">
        <v>23</v>
      </c>
    </row>
    <row r="17" spans="2:6" x14ac:dyDescent="0.25">
      <c r="B17" s="29" t="s">
        <v>6</v>
      </c>
      <c r="C17" s="28" t="s">
        <v>7</v>
      </c>
      <c r="D17" s="28">
        <v>1</v>
      </c>
      <c r="E17" s="29">
        <v>0.25</v>
      </c>
      <c r="F17" s="29">
        <v>2.5</v>
      </c>
    </row>
    <row r="18" spans="2:6" ht="45" x14ac:dyDescent="0.25">
      <c r="B18" s="29" t="s">
        <v>14</v>
      </c>
      <c r="C18" s="28" t="s">
        <v>20</v>
      </c>
      <c r="D18" s="28">
        <v>1</v>
      </c>
      <c r="E18" s="29">
        <f>0.5</f>
        <v>0.5</v>
      </c>
      <c r="F18" s="29">
        <f>4.96</f>
        <v>4.96</v>
      </c>
    </row>
    <row r="19" spans="2:6" x14ac:dyDescent="0.25">
      <c r="B19" s="35"/>
      <c r="C19" s="35"/>
      <c r="D19" s="35"/>
      <c r="E19" s="36">
        <f>SUM(E17:E18)</f>
        <v>0.75</v>
      </c>
      <c r="F19" s="36">
        <f>SUM(F17:F18)</f>
        <v>7.46</v>
      </c>
    </row>
    <row r="20" spans="2:6" x14ac:dyDescent="0.25">
      <c r="B20" s="30"/>
      <c r="C20" s="30"/>
      <c r="D20" s="30"/>
      <c r="E20" s="31"/>
      <c r="F20" s="31"/>
    </row>
    <row r="21" spans="2:6" ht="51.75" customHeight="1" x14ac:dyDescent="0.25">
      <c r="B21" s="34" t="s">
        <v>65</v>
      </c>
      <c r="C21" s="90" t="s">
        <v>63</v>
      </c>
      <c r="D21" s="90"/>
      <c r="E21" s="90"/>
      <c r="F21" s="25" t="s">
        <v>39</v>
      </c>
    </row>
    <row r="23" spans="2:6" ht="30" x14ac:dyDescent="0.25">
      <c r="B23" s="26" t="s">
        <v>1</v>
      </c>
      <c r="C23" s="26" t="s">
        <v>2</v>
      </c>
      <c r="D23" s="27" t="s">
        <v>59</v>
      </c>
      <c r="E23" s="26" t="s">
        <v>3</v>
      </c>
      <c r="F23" s="26" t="s">
        <v>23</v>
      </c>
    </row>
    <row r="24" spans="2:6" x14ac:dyDescent="0.25">
      <c r="B24" s="29" t="s">
        <v>6</v>
      </c>
      <c r="C24" s="28" t="s">
        <v>7</v>
      </c>
      <c r="D24" s="28">
        <v>1</v>
      </c>
      <c r="E24" s="29">
        <v>0.25</v>
      </c>
      <c r="F24" s="29">
        <v>2.5</v>
      </c>
    </row>
    <row r="25" spans="2:6" ht="30" x14ac:dyDescent="0.25">
      <c r="B25" s="28" t="s">
        <v>8</v>
      </c>
      <c r="C25" s="28" t="s">
        <v>21</v>
      </c>
      <c r="D25" s="28">
        <v>1</v>
      </c>
      <c r="E25" s="29">
        <f>1.16</f>
        <v>1.1599999999999999</v>
      </c>
      <c r="F25" s="29">
        <f>11.64</f>
        <v>11.64</v>
      </c>
    </row>
    <row r="26" spans="2:6" ht="45" x14ac:dyDescent="0.25">
      <c r="B26" s="28" t="s">
        <v>10</v>
      </c>
      <c r="C26" s="28" t="s">
        <v>58</v>
      </c>
      <c r="D26" s="28">
        <v>1</v>
      </c>
      <c r="E26" s="29">
        <v>1.7</v>
      </c>
      <c r="F26" s="29">
        <f>17</f>
        <v>17</v>
      </c>
    </row>
    <row r="27" spans="2:6" ht="45" x14ac:dyDescent="0.25">
      <c r="B27" s="28" t="s">
        <v>22</v>
      </c>
      <c r="C27" s="28" t="s">
        <v>4</v>
      </c>
      <c r="D27" s="28">
        <v>1</v>
      </c>
      <c r="E27" s="29">
        <v>0.93</v>
      </c>
      <c r="F27" s="29">
        <v>9.34</v>
      </c>
    </row>
    <row r="28" spans="2:6" x14ac:dyDescent="0.25">
      <c r="B28" s="35"/>
      <c r="C28" s="35"/>
      <c r="D28" s="35"/>
      <c r="E28" s="36">
        <f>SUM(E24:E27)</f>
        <v>4.04</v>
      </c>
      <c r="F28" s="36">
        <f>SUM(F24:F27)</f>
        <v>40.480000000000004</v>
      </c>
    </row>
    <row r="31" spans="2:6" ht="45" x14ac:dyDescent="0.25">
      <c r="B31" s="34" t="s">
        <v>66</v>
      </c>
      <c r="C31" s="90" t="s">
        <v>63</v>
      </c>
      <c r="D31" s="90"/>
      <c r="E31" s="90" t="s">
        <v>75</v>
      </c>
      <c r="F31" s="25" t="s">
        <v>57</v>
      </c>
    </row>
    <row r="33" spans="2:6" ht="30" x14ac:dyDescent="0.25">
      <c r="B33" s="26" t="s">
        <v>1</v>
      </c>
      <c r="C33" s="26" t="s">
        <v>2</v>
      </c>
      <c r="D33" s="27" t="s">
        <v>59</v>
      </c>
      <c r="E33" s="26" t="s">
        <v>3</v>
      </c>
      <c r="F33" s="26" t="s">
        <v>23</v>
      </c>
    </row>
    <row r="34" spans="2:6" ht="45" x14ac:dyDescent="0.25">
      <c r="B34" s="28" t="s">
        <v>22</v>
      </c>
      <c r="C34" s="28" t="s">
        <v>4</v>
      </c>
      <c r="D34" s="38">
        <v>1</v>
      </c>
      <c r="E34" s="39">
        <v>0.93</v>
      </c>
      <c r="F34" s="29">
        <v>9.34</v>
      </c>
    </row>
    <row r="35" spans="2:6" ht="45" x14ac:dyDescent="0.25">
      <c r="B35" s="29" t="s">
        <v>61</v>
      </c>
      <c r="C35" s="40" t="s">
        <v>62</v>
      </c>
      <c r="D35" s="28">
        <v>2</v>
      </c>
      <c r="E35" s="29">
        <f>1.31*2</f>
        <v>2.62</v>
      </c>
      <c r="F35" s="29">
        <f>13.16*D35</f>
        <v>26.32</v>
      </c>
    </row>
    <row r="36" spans="2:6" ht="45" x14ac:dyDescent="0.25">
      <c r="B36" s="29" t="s">
        <v>14</v>
      </c>
      <c r="C36" s="28" t="s">
        <v>20</v>
      </c>
      <c r="D36" s="28">
        <v>2</v>
      </c>
      <c r="E36" s="29">
        <f>0.5*2</f>
        <v>1</v>
      </c>
      <c r="F36" s="29">
        <f>4.96*2</f>
        <v>9.92</v>
      </c>
    </row>
    <row r="37" spans="2:6" x14ac:dyDescent="0.25">
      <c r="B37" s="28" t="s">
        <v>15</v>
      </c>
      <c r="C37" s="28" t="s">
        <v>5</v>
      </c>
      <c r="D37" s="28">
        <v>1</v>
      </c>
      <c r="E37" s="29">
        <f>1.25</f>
        <v>1.25</v>
      </c>
      <c r="F37" s="29">
        <v>12.5</v>
      </c>
    </row>
    <row r="38" spans="2:6" ht="45" x14ac:dyDescent="0.25">
      <c r="B38" s="28" t="s">
        <v>22</v>
      </c>
      <c r="C38" s="28" t="s">
        <v>4</v>
      </c>
      <c r="D38" s="38">
        <v>1</v>
      </c>
      <c r="E38" s="39">
        <v>0.93</v>
      </c>
      <c r="F38" s="29">
        <v>9.34</v>
      </c>
    </row>
    <row r="39" spans="2:6" x14ac:dyDescent="0.25">
      <c r="B39" s="35"/>
      <c r="C39" s="35"/>
      <c r="D39" s="35"/>
      <c r="E39" s="12">
        <f>SUM(E34:E38)</f>
        <v>6.73</v>
      </c>
      <c r="F39" s="12">
        <f>SUM(F34:F38)</f>
        <v>67.42</v>
      </c>
    </row>
    <row r="40" spans="2:6" x14ac:dyDescent="0.25">
      <c r="B40" s="30"/>
      <c r="C40" s="30"/>
      <c r="D40" s="30"/>
      <c r="E40" s="31"/>
      <c r="F40" s="31"/>
    </row>
    <row r="41" spans="2:6" ht="45" x14ac:dyDescent="0.25">
      <c r="B41" s="34" t="s">
        <v>66</v>
      </c>
      <c r="C41" s="90" t="s">
        <v>63</v>
      </c>
      <c r="D41" s="90"/>
      <c r="E41" s="90"/>
      <c r="F41" s="25" t="s">
        <v>38</v>
      </c>
    </row>
    <row r="43" spans="2:6" ht="30" x14ac:dyDescent="0.25">
      <c r="B43" s="26" t="s">
        <v>1</v>
      </c>
      <c r="C43" s="26" t="s">
        <v>2</v>
      </c>
      <c r="D43" s="27" t="s">
        <v>59</v>
      </c>
      <c r="E43" s="26" t="s">
        <v>3</v>
      </c>
      <c r="F43" s="26" t="s">
        <v>23</v>
      </c>
    </row>
    <row r="44" spans="2:6" x14ac:dyDescent="0.25">
      <c r="B44" s="29" t="s">
        <v>6</v>
      </c>
      <c r="C44" s="28" t="s">
        <v>7</v>
      </c>
      <c r="D44" s="28">
        <v>1</v>
      </c>
      <c r="E44" s="29">
        <v>0.25</v>
      </c>
      <c r="F44" s="29">
        <v>2.5</v>
      </c>
    </row>
    <row r="45" spans="2:6" ht="45" x14ac:dyDescent="0.25">
      <c r="B45" s="29" t="s">
        <v>14</v>
      </c>
      <c r="C45" s="28" t="s">
        <v>20</v>
      </c>
      <c r="D45" s="28">
        <v>2</v>
      </c>
      <c r="E45" s="29">
        <f>0.5*2</f>
        <v>1</v>
      </c>
      <c r="F45" s="29">
        <f>4.96*2</f>
        <v>9.92</v>
      </c>
    </row>
    <row r="46" spans="2:6" x14ac:dyDescent="0.25">
      <c r="B46" s="35"/>
      <c r="C46" s="35"/>
      <c r="D46" s="35"/>
      <c r="E46" s="36">
        <f>SUM(E44:E45)</f>
        <v>1.25</v>
      </c>
      <c r="F46" s="36">
        <f>SUM(F44:F45)</f>
        <v>12.42</v>
      </c>
    </row>
    <row r="47" spans="2:6" x14ac:dyDescent="0.25">
      <c r="B47" s="30"/>
      <c r="C47" s="30"/>
      <c r="D47" s="30"/>
      <c r="E47" s="31"/>
      <c r="F47" s="31"/>
    </row>
    <row r="48" spans="2:6" ht="45" x14ac:dyDescent="0.25">
      <c r="B48" s="34" t="s">
        <v>66</v>
      </c>
      <c r="C48" s="90" t="s">
        <v>63</v>
      </c>
      <c r="D48" s="90"/>
      <c r="E48" s="90"/>
      <c r="F48" s="25" t="s">
        <v>39</v>
      </c>
    </row>
    <row r="50" spans="2:6" ht="30" x14ac:dyDescent="0.25">
      <c r="B50" s="26" t="s">
        <v>1</v>
      </c>
      <c r="C50" s="26" t="s">
        <v>2</v>
      </c>
      <c r="D50" s="27" t="s">
        <v>59</v>
      </c>
      <c r="E50" s="26" t="s">
        <v>3</v>
      </c>
      <c r="F50" s="26" t="s">
        <v>23</v>
      </c>
    </row>
    <row r="51" spans="2:6" x14ac:dyDescent="0.25">
      <c r="B51" s="33" t="s">
        <v>6</v>
      </c>
      <c r="C51" s="28" t="s">
        <v>7</v>
      </c>
      <c r="D51" s="28">
        <v>1</v>
      </c>
      <c r="E51" s="29">
        <v>0.25</v>
      </c>
      <c r="F51" s="29">
        <v>2.5</v>
      </c>
    </row>
    <row r="52" spans="2:6" ht="30" x14ac:dyDescent="0.25">
      <c r="B52" s="28" t="s">
        <v>8</v>
      </c>
      <c r="C52" s="28" t="s">
        <v>21</v>
      </c>
      <c r="D52" s="28">
        <v>2</v>
      </c>
      <c r="E52" s="29">
        <f>1.16*2</f>
        <v>2.3199999999999998</v>
      </c>
      <c r="F52" s="29">
        <f>11.64*2</f>
        <v>23.28</v>
      </c>
    </row>
    <row r="53" spans="2:6" ht="45" x14ac:dyDescent="0.25">
      <c r="B53" s="28" t="s">
        <v>10</v>
      </c>
      <c r="C53" s="28" t="s">
        <v>58</v>
      </c>
      <c r="D53" s="28">
        <v>2</v>
      </c>
      <c r="E53" s="29">
        <f>1.15*2</f>
        <v>2.2999999999999998</v>
      </c>
      <c r="F53" s="29">
        <f>11.67*D53</f>
        <v>23.34</v>
      </c>
    </row>
    <row r="54" spans="2:6" ht="45" x14ac:dyDescent="0.25">
      <c r="B54" s="28" t="s">
        <v>22</v>
      </c>
      <c r="C54" s="28" t="s">
        <v>4</v>
      </c>
      <c r="D54" s="28">
        <v>1</v>
      </c>
      <c r="E54" s="29">
        <v>0.93</v>
      </c>
      <c r="F54" s="29">
        <v>9.34</v>
      </c>
    </row>
    <row r="55" spans="2:6" x14ac:dyDescent="0.25">
      <c r="B55" s="35"/>
      <c r="C55" s="35"/>
      <c r="D55" s="35"/>
      <c r="E55" s="36">
        <f>SUM(E51:E54)</f>
        <v>5.7999999999999989</v>
      </c>
      <c r="F55" s="36">
        <f>SUM(F51:F54)</f>
        <v>58.460000000000008</v>
      </c>
    </row>
    <row r="58" spans="2:6" ht="45" x14ac:dyDescent="0.25">
      <c r="B58" s="34" t="s">
        <v>67</v>
      </c>
      <c r="C58" s="90" t="s">
        <v>63</v>
      </c>
      <c r="D58" s="90"/>
      <c r="E58" s="90" t="s">
        <v>75</v>
      </c>
      <c r="F58" s="25" t="s">
        <v>57</v>
      </c>
    </row>
    <row r="60" spans="2:6" ht="30" x14ac:dyDescent="0.25">
      <c r="B60" s="26" t="s">
        <v>1</v>
      </c>
      <c r="C60" s="26" t="s">
        <v>2</v>
      </c>
      <c r="D60" s="27" t="s">
        <v>59</v>
      </c>
      <c r="E60" s="26" t="s">
        <v>3</v>
      </c>
      <c r="F60" s="26" t="s">
        <v>23</v>
      </c>
    </row>
    <row r="61" spans="2:6" ht="45" x14ac:dyDescent="0.25">
      <c r="B61" s="28" t="s">
        <v>22</v>
      </c>
      <c r="C61" s="28" t="s">
        <v>4</v>
      </c>
      <c r="D61" s="38">
        <v>1</v>
      </c>
      <c r="E61" s="39">
        <v>0.93</v>
      </c>
      <c r="F61" s="29">
        <v>9.34</v>
      </c>
    </row>
    <row r="62" spans="2:6" ht="45" x14ac:dyDescent="0.25">
      <c r="B62" s="29" t="s">
        <v>61</v>
      </c>
      <c r="C62" s="40" t="s">
        <v>62</v>
      </c>
      <c r="D62" s="28">
        <v>3</v>
      </c>
      <c r="E62" s="29">
        <f>1.31*3</f>
        <v>3.93</v>
      </c>
      <c r="F62" s="29">
        <f>13.16*D62</f>
        <v>39.480000000000004</v>
      </c>
    </row>
    <row r="63" spans="2:6" ht="45" x14ac:dyDescent="0.25">
      <c r="B63" s="29" t="s">
        <v>14</v>
      </c>
      <c r="C63" s="28" t="s">
        <v>20</v>
      </c>
      <c r="D63" s="28">
        <v>3</v>
      </c>
      <c r="E63" s="29">
        <f>0.5*3</f>
        <v>1.5</v>
      </c>
      <c r="F63" s="29">
        <f>4.96*D63</f>
        <v>14.879999999999999</v>
      </c>
    </row>
    <row r="64" spans="2:6" x14ac:dyDescent="0.25">
      <c r="B64" s="28" t="s">
        <v>15</v>
      </c>
      <c r="C64" s="28" t="s">
        <v>5</v>
      </c>
      <c r="D64" s="28">
        <v>1</v>
      </c>
      <c r="E64" s="29">
        <f>1.53</f>
        <v>1.53</v>
      </c>
      <c r="F64" s="29">
        <v>15.32</v>
      </c>
    </row>
    <row r="65" spans="2:6" ht="45" x14ac:dyDescent="0.25">
      <c r="B65" s="28" t="s">
        <v>22</v>
      </c>
      <c r="C65" s="28" t="s">
        <v>4</v>
      </c>
      <c r="D65" s="38">
        <v>1</v>
      </c>
      <c r="E65" s="39">
        <v>0.93</v>
      </c>
      <c r="F65" s="29">
        <v>9.34</v>
      </c>
    </row>
    <row r="66" spans="2:6" x14ac:dyDescent="0.25">
      <c r="B66" s="35"/>
      <c r="C66" s="35"/>
      <c r="D66" s="35"/>
      <c r="E66" s="12">
        <f>SUM(E61:E65)</f>
        <v>8.82</v>
      </c>
      <c r="F66" s="12">
        <f>SUM(F61:F65)</f>
        <v>88.360000000000014</v>
      </c>
    </row>
    <row r="67" spans="2:6" x14ac:dyDescent="0.25">
      <c r="B67" s="30"/>
      <c r="C67" s="30"/>
      <c r="D67" s="30"/>
      <c r="E67" s="31"/>
      <c r="F67" s="31"/>
    </row>
    <row r="68" spans="2:6" ht="45" x14ac:dyDescent="0.25">
      <c r="B68" s="34" t="s">
        <v>67</v>
      </c>
      <c r="C68" s="90" t="s">
        <v>63</v>
      </c>
      <c r="D68" s="90"/>
      <c r="E68" s="90"/>
      <c r="F68" s="25" t="s">
        <v>38</v>
      </c>
    </row>
    <row r="70" spans="2:6" ht="30" x14ac:dyDescent="0.25">
      <c r="B70" s="26" t="s">
        <v>1</v>
      </c>
      <c r="C70" s="26" t="s">
        <v>2</v>
      </c>
      <c r="D70" s="27" t="s">
        <v>59</v>
      </c>
      <c r="E70" s="26" t="s">
        <v>3</v>
      </c>
      <c r="F70" s="26" t="s">
        <v>23</v>
      </c>
    </row>
    <row r="71" spans="2:6" x14ac:dyDescent="0.25">
      <c r="B71" s="29" t="s">
        <v>6</v>
      </c>
      <c r="C71" s="28" t="s">
        <v>7</v>
      </c>
      <c r="D71" s="28">
        <v>1</v>
      </c>
      <c r="E71" s="29">
        <v>0.25</v>
      </c>
      <c r="F71" s="29">
        <v>2.5</v>
      </c>
    </row>
    <row r="72" spans="2:6" ht="45" x14ac:dyDescent="0.25">
      <c r="B72" s="29" t="s">
        <v>14</v>
      </c>
      <c r="C72" s="28" t="s">
        <v>20</v>
      </c>
      <c r="D72" s="28">
        <v>3</v>
      </c>
      <c r="E72" s="29">
        <f>0.5*3</f>
        <v>1.5</v>
      </c>
      <c r="F72" s="29">
        <f>4.96*D72</f>
        <v>14.879999999999999</v>
      </c>
    </row>
    <row r="73" spans="2:6" x14ac:dyDescent="0.25">
      <c r="B73" s="35"/>
      <c r="C73" s="35"/>
      <c r="D73" s="35"/>
      <c r="E73" s="36">
        <f>SUM(E71:E72)</f>
        <v>1.75</v>
      </c>
      <c r="F73" s="36">
        <f>SUM(F71:F72)</f>
        <v>17.38</v>
      </c>
    </row>
    <row r="74" spans="2:6" x14ac:dyDescent="0.25">
      <c r="B74" s="30"/>
      <c r="C74" s="30"/>
      <c r="D74" s="30"/>
      <c r="E74" s="31"/>
      <c r="F74" s="31"/>
    </row>
    <row r="75" spans="2:6" ht="45" x14ac:dyDescent="0.25">
      <c r="B75" s="34" t="s">
        <v>67</v>
      </c>
      <c r="C75" s="90" t="s">
        <v>63</v>
      </c>
      <c r="D75" s="90"/>
      <c r="E75" s="90"/>
      <c r="F75" s="25" t="s">
        <v>39</v>
      </c>
    </row>
    <row r="77" spans="2:6" ht="30" x14ac:dyDescent="0.25">
      <c r="B77" s="26" t="s">
        <v>1</v>
      </c>
      <c r="C77" s="26" t="s">
        <v>2</v>
      </c>
      <c r="D77" s="27" t="s">
        <v>59</v>
      </c>
      <c r="E77" s="26" t="s">
        <v>3</v>
      </c>
      <c r="F77" s="26" t="s">
        <v>23</v>
      </c>
    </row>
    <row r="78" spans="2:6" x14ac:dyDescent="0.25">
      <c r="B78" s="29" t="s">
        <v>6</v>
      </c>
      <c r="C78" s="28" t="s">
        <v>7</v>
      </c>
      <c r="D78" s="28">
        <v>1</v>
      </c>
      <c r="E78" s="29">
        <v>0.25</v>
      </c>
      <c r="F78" s="29">
        <v>2.5</v>
      </c>
    </row>
    <row r="79" spans="2:6" ht="30" x14ac:dyDescent="0.25">
      <c r="B79" s="28" t="s">
        <v>8</v>
      </c>
      <c r="C79" s="28" t="s">
        <v>21</v>
      </c>
      <c r="D79" s="28">
        <v>3</v>
      </c>
      <c r="E79" s="29">
        <f>1.16*3</f>
        <v>3.4799999999999995</v>
      </c>
      <c r="F79" s="29">
        <f>11.64*D79</f>
        <v>34.92</v>
      </c>
    </row>
    <row r="80" spans="2:6" ht="45" x14ac:dyDescent="0.25">
      <c r="B80" s="28" t="s">
        <v>10</v>
      </c>
      <c r="C80" s="28" t="s">
        <v>58</v>
      </c>
      <c r="D80" s="28">
        <v>3</v>
      </c>
      <c r="E80" s="29">
        <f>1.15*3</f>
        <v>3.4499999999999997</v>
      </c>
      <c r="F80" s="29">
        <f>11.67*D80</f>
        <v>35.01</v>
      </c>
    </row>
    <row r="81" spans="2:6" ht="45" x14ac:dyDescent="0.25">
      <c r="B81" s="28" t="s">
        <v>22</v>
      </c>
      <c r="C81" s="28" t="s">
        <v>4</v>
      </c>
      <c r="D81" s="28">
        <v>1</v>
      </c>
      <c r="E81" s="29">
        <v>0.93</v>
      </c>
      <c r="F81" s="29">
        <v>9.34</v>
      </c>
    </row>
    <row r="82" spans="2:6" x14ac:dyDescent="0.25">
      <c r="B82" s="35"/>
      <c r="C82" s="35"/>
      <c r="D82" s="35"/>
      <c r="E82" s="36">
        <f>SUM(E78:E81)</f>
        <v>8.11</v>
      </c>
      <c r="F82" s="36">
        <f>SUM(F78:F81)</f>
        <v>81.77000000000001</v>
      </c>
    </row>
    <row r="166" spans="5:5" x14ac:dyDescent="0.25">
      <c r="E166" s="23">
        <v>12.5</v>
      </c>
    </row>
    <row r="174" spans="5:5" x14ac:dyDescent="0.25">
      <c r="E174" s="23">
        <v>12.5</v>
      </c>
    </row>
  </sheetData>
  <mergeCells count="1">
    <mergeCell ref="B3:F3"/>
  </mergeCells>
  <pageMargins left="0.7" right="0.7" top="0.75" bottom="0.75" header="0.3" footer="0.3"/>
  <pageSetup paperSize="9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B1:F174"/>
  <sheetViews>
    <sheetView topLeftCell="A132" workbookViewId="0">
      <selection activeCell="B3" sqref="B3:F3"/>
    </sheetView>
  </sheetViews>
  <sheetFormatPr defaultRowHeight="15" x14ac:dyDescent="0.25"/>
  <cols>
    <col min="1" max="1" width="4.140625" style="23" customWidth="1"/>
    <col min="2" max="2" width="16.85546875" style="23" customWidth="1"/>
    <col min="3" max="3" width="30" style="23" customWidth="1"/>
    <col min="4" max="4" width="10" style="23" customWidth="1"/>
    <col min="5" max="5" width="13.7109375" style="23" customWidth="1"/>
    <col min="6" max="6" width="12.7109375" style="23" customWidth="1"/>
    <col min="7" max="16384" width="9.140625" style="23"/>
  </cols>
  <sheetData>
    <row r="1" spans="2:6" ht="66" customHeight="1" x14ac:dyDescent="0.3">
      <c r="D1" s="88"/>
      <c r="E1" s="88"/>
      <c r="F1" s="74"/>
    </row>
    <row r="2" spans="2:6" ht="23.25" customHeight="1" x14ac:dyDescent="0.25">
      <c r="D2" s="90"/>
      <c r="E2" s="90"/>
      <c r="F2" s="90"/>
    </row>
    <row r="3" spans="2:6" ht="38.25" customHeight="1" x14ac:dyDescent="0.3">
      <c r="B3" s="134" t="s">
        <v>156</v>
      </c>
      <c r="C3" s="134"/>
      <c r="D3" s="134"/>
      <c r="E3" s="134"/>
      <c r="F3" s="134"/>
    </row>
    <row r="4" spans="2:6" ht="48" customHeight="1" x14ac:dyDescent="0.25">
      <c r="B4" s="34" t="s">
        <v>65</v>
      </c>
      <c r="C4" s="90" t="s">
        <v>160</v>
      </c>
      <c r="D4" s="90"/>
      <c r="E4" s="90" t="s">
        <v>75</v>
      </c>
      <c r="F4" s="25" t="s">
        <v>57</v>
      </c>
    </row>
    <row r="6" spans="2:6" ht="30" x14ac:dyDescent="0.25">
      <c r="B6" s="26" t="s">
        <v>1</v>
      </c>
      <c r="C6" s="26" t="s">
        <v>2</v>
      </c>
      <c r="D6" s="27" t="s">
        <v>59</v>
      </c>
      <c r="E6" s="26" t="s">
        <v>3</v>
      </c>
      <c r="F6" s="26" t="s">
        <v>23</v>
      </c>
    </row>
    <row r="7" spans="2:6" ht="45.75" thickBot="1" x14ac:dyDescent="0.3">
      <c r="B7" s="28" t="s">
        <v>22</v>
      </c>
      <c r="C7" s="28" t="s">
        <v>4</v>
      </c>
      <c r="D7" s="38">
        <v>1</v>
      </c>
      <c r="E7" s="39">
        <v>0.93</v>
      </c>
      <c r="F7" s="29">
        <v>9.34</v>
      </c>
    </row>
    <row r="8" spans="2:6" ht="30.75" thickBot="1" x14ac:dyDescent="0.3">
      <c r="B8" s="41" t="s">
        <v>153</v>
      </c>
      <c r="C8" s="42" t="s">
        <v>152</v>
      </c>
      <c r="D8" s="28">
        <v>1</v>
      </c>
      <c r="E8" s="29">
        <v>2.77</v>
      </c>
      <c r="F8" s="29">
        <v>27.67</v>
      </c>
    </row>
    <row r="9" spans="2:6" ht="45" x14ac:dyDescent="0.25">
      <c r="B9" s="29" t="s">
        <v>61</v>
      </c>
      <c r="C9" s="40" t="s">
        <v>62</v>
      </c>
      <c r="D9" s="28">
        <v>1</v>
      </c>
      <c r="E9" s="29">
        <f>1.31</f>
        <v>1.31</v>
      </c>
      <c r="F9" s="29">
        <f>13.16</f>
        <v>13.16</v>
      </c>
    </row>
    <row r="10" spans="2:6" ht="45" x14ac:dyDescent="0.25">
      <c r="B10" s="29" t="s">
        <v>14</v>
      </c>
      <c r="C10" s="28" t="s">
        <v>20</v>
      </c>
      <c r="D10" s="28">
        <v>1</v>
      </c>
      <c r="E10" s="29">
        <f>0.5</f>
        <v>0.5</v>
      </c>
      <c r="F10" s="29">
        <f>4.96</f>
        <v>4.96</v>
      </c>
    </row>
    <row r="11" spans="2:6" x14ac:dyDescent="0.25">
      <c r="B11" s="28" t="s">
        <v>15</v>
      </c>
      <c r="C11" s="28" t="s">
        <v>5</v>
      </c>
      <c r="D11" s="28">
        <v>1</v>
      </c>
      <c r="E11" s="29">
        <v>1.25</v>
      </c>
      <c r="F11" s="29">
        <v>12.5</v>
      </c>
    </row>
    <row r="12" spans="2:6" ht="45" x14ac:dyDescent="0.25">
      <c r="B12" s="28" t="s">
        <v>22</v>
      </c>
      <c r="C12" s="28" t="s">
        <v>4</v>
      </c>
      <c r="D12" s="38">
        <v>1</v>
      </c>
      <c r="E12" s="39">
        <v>0.93</v>
      </c>
      <c r="F12" s="29">
        <v>9.34</v>
      </c>
    </row>
    <row r="13" spans="2:6" x14ac:dyDescent="0.25">
      <c r="B13" s="35"/>
      <c r="C13" s="35"/>
      <c r="D13" s="35"/>
      <c r="E13" s="12">
        <f>SUM(E7:E12)</f>
        <v>7.6899999999999995</v>
      </c>
      <c r="F13" s="12">
        <f>SUM(F7:F12)</f>
        <v>76.97</v>
      </c>
    </row>
    <row r="16" spans="2:6" x14ac:dyDescent="0.25">
      <c r="B16" s="32"/>
      <c r="C16" s="32"/>
      <c r="D16" s="32"/>
      <c r="E16" s="31"/>
      <c r="F16" s="31"/>
    </row>
    <row r="17" spans="2:6" ht="51.75" customHeight="1" x14ac:dyDescent="0.25">
      <c r="B17" s="34" t="s">
        <v>65</v>
      </c>
      <c r="C17" s="90" t="s">
        <v>160</v>
      </c>
      <c r="D17" s="90"/>
      <c r="E17" s="90"/>
      <c r="F17" s="25" t="s">
        <v>38</v>
      </c>
    </row>
    <row r="19" spans="2:6" ht="30" x14ac:dyDescent="0.25">
      <c r="B19" s="26" t="s">
        <v>1</v>
      </c>
      <c r="C19" s="26" t="s">
        <v>2</v>
      </c>
      <c r="D19" s="27" t="s">
        <v>59</v>
      </c>
      <c r="E19" s="26" t="s">
        <v>3</v>
      </c>
      <c r="F19" s="26" t="s">
        <v>23</v>
      </c>
    </row>
    <row r="20" spans="2:6" x14ac:dyDescent="0.25">
      <c r="B20" s="29" t="s">
        <v>6</v>
      </c>
      <c r="C20" s="28" t="s">
        <v>7</v>
      </c>
      <c r="D20" s="28">
        <v>1</v>
      </c>
      <c r="E20" s="29">
        <v>0.25</v>
      </c>
      <c r="F20" s="29">
        <v>2.5</v>
      </c>
    </row>
    <row r="21" spans="2:6" ht="45" x14ac:dyDescent="0.25">
      <c r="B21" s="29" t="s">
        <v>14</v>
      </c>
      <c r="C21" s="28" t="s">
        <v>20</v>
      </c>
      <c r="D21" s="28">
        <v>1</v>
      </c>
      <c r="E21" s="29">
        <f>0.5</f>
        <v>0.5</v>
      </c>
      <c r="F21" s="29">
        <f>4.96</f>
        <v>4.96</v>
      </c>
    </row>
    <row r="22" spans="2:6" x14ac:dyDescent="0.25">
      <c r="B22" s="28" t="s">
        <v>15</v>
      </c>
      <c r="C22" s="28" t="s">
        <v>5</v>
      </c>
      <c r="D22" s="28">
        <v>1</v>
      </c>
      <c r="E22" s="29">
        <v>1.25</v>
      </c>
      <c r="F22" s="29">
        <v>12.5</v>
      </c>
    </row>
    <row r="23" spans="2:6" x14ac:dyDescent="0.25">
      <c r="B23" s="28"/>
      <c r="C23" s="40"/>
      <c r="D23" s="28"/>
      <c r="E23" s="44">
        <f>SUM(E20:E22)</f>
        <v>2</v>
      </c>
      <c r="F23" s="12">
        <f>SUM(F20:F22)</f>
        <v>19.96</v>
      </c>
    </row>
    <row r="24" spans="2:6" x14ac:dyDescent="0.25">
      <c r="B24" s="28"/>
      <c r="C24" s="40"/>
      <c r="D24" s="28"/>
      <c r="E24" s="29"/>
      <c r="F24" s="29"/>
    </row>
    <row r="25" spans="2:6" ht="45" x14ac:dyDescent="0.25">
      <c r="B25" s="34" t="s">
        <v>65</v>
      </c>
      <c r="C25" s="90" t="s">
        <v>160</v>
      </c>
      <c r="D25" s="90"/>
      <c r="E25" s="90"/>
      <c r="F25" s="25" t="s">
        <v>39</v>
      </c>
    </row>
    <row r="26" spans="2:6" ht="30" x14ac:dyDescent="0.25">
      <c r="B26" s="26" t="s">
        <v>1</v>
      </c>
      <c r="C26" s="26" t="s">
        <v>2</v>
      </c>
      <c r="D26" s="27" t="s">
        <v>59</v>
      </c>
      <c r="E26" s="26" t="s">
        <v>3</v>
      </c>
      <c r="F26" s="26" t="s">
        <v>23</v>
      </c>
    </row>
    <row r="27" spans="2:6" x14ac:dyDescent="0.25">
      <c r="B27" s="29" t="s">
        <v>6</v>
      </c>
      <c r="C27" s="28" t="s">
        <v>7</v>
      </c>
      <c r="D27" s="28">
        <v>1</v>
      </c>
      <c r="E27" s="29">
        <v>0.25</v>
      </c>
      <c r="F27" s="29">
        <v>2.5</v>
      </c>
    </row>
    <row r="28" spans="2:6" ht="30" x14ac:dyDescent="0.25">
      <c r="B28" s="28" t="s">
        <v>8</v>
      </c>
      <c r="C28" s="28" t="s">
        <v>21</v>
      </c>
      <c r="D28" s="28">
        <v>1</v>
      </c>
      <c r="E28" s="29">
        <f>1.16</f>
        <v>1.1599999999999999</v>
      </c>
      <c r="F28" s="29">
        <f>11.64</f>
        <v>11.64</v>
      </c>
    </row>
    <row r="29" spans="2:6" ht="45" x14ac:dyDescent="0.25">
      <c r="B29" s="28" t="s">
        <v>10</v>
      </c>
      <c r="C29" s="28" t="s">
        <v>58</v>
      </c>
      <c r="D29" s="28">
        <v>1</v>
      </c>
      <c r="E29" s="29">
        <f>1.7</f>
        <v>1.7</v>
      </c>
      <c r="F29" s="29">
        <v>17</v>
      </c>
    </row>
    <row r="30" spans="2:6" ht="45" x14ac:dyDescent="0.25">
      <c r="B30" s="28" t="s">
        <v>22</v>
      </c>
      <c r="C30" s="28" t="s">
        <v>4</v>
      </c>
      <c r="D30" s="28">
        <v>1</v>
      </c>
      <c r="E30" s="29">
        <v>0.93</v>
      </c>
      <c r="F30" s="29">
        <v>9.34</v>
      </c>
    </row>
    <row r="31" spans="2:6" x14ac:dyDescent="0.25">
      <c r="B31" s="28" t="s">
        <v>15</v>
      </c>
      <c r="C31" s="28" t="s">
        <v>5</v>
      </c>
      <c r="D31" s="28">
        <v>1</v>
      </c>
      <c r="E31" s="29">
        <v>1.25</v>
      </c>
      <c r="F31" s="29">
        <v>12.5</v>
      </c>
    </row>
    <row r="32" spans="2:6" x14ac:dyDescent="0.25">
      <c r="B32" s="35"/>
      <c r="C32" s="35"/>
      <c r="D32" s="35"/>
      <c r="E32" s="36">
        <f>SUM(E27:E31)</f>
        <v>5.29</v>
      </c>
      <c r="F32" s="36">
        <f>SUM(F27:F31)</f>
        <v>52.980000000000004</v>
      </c>
    </row>
    <row r="34" spans="2:6" ht="45" x14ac:dyDescent="0.25">
      <c r="B34" s="34" t="s">
        <v>65</v>
      </c>
      <c r="C34" s="90" t="s">
        <v>160</v>
      </c>
      <c r="D34" s="90"/>
      <c r="E34" s="90"/>
      <c r="F34" s="25" t="s">
        <v>40</v>
      </c>
    </row>
    <row r="35" spans="2:6" ht="30" x14ac:dyDescent="0.25">
      <c r="B35" s="26" t="s">
        <v>1</v>
      </c>
      <c r="C35" s="26" t="s">
        <v>2</v>
      </c>
      <c r="D35" s="27" t="s">
        <v>59</v>
      </c>
      <c r="E35" s="26" t="s">
        <v>3</v>
      </c>
      <c r="F35" s="26" t="s">
        <v>23</v>
      </c>
    </row>
    <row r="36" spans="2:6" x14ac:dyDescent="0.25">
      <c r="B36" s="29" t="s">
        <v>6</v>
      </c>
      <c r="C36" s="28" t="s">
        <v>7</v>
      </c>
      <c r="D36" s="28">
        <v>1</v>
      </c>
      <c r="E36" s="29">
        <v>0.25</v>
      </c>
      <c r="F36" s="29">
        <v>2.5</v>
      </c>
    </row>
    <row r="37" spans="2:6" x14ac:dyDescent="0.25">
      <c r="B37" s="35"/>
      <c r="C37" s="35"/>
      <c r="D37" s="35"/>
      <c r="E37" s="36">
        <f>SUM(E36)</f>
        <v>0.25</v>
      </c>
      <c r="F37" s="36">
        <f>SUM(F36)</f>
        <v>2.5</v>
      </c>
    </row>
    <row r="39" spans="2:6" ht="45" x14ac:dyDescent="0.25">
      <c r="B39" s="34" t="s">
        <v>66</v>
      </c>
      <c r="C39" s="90" t="s">
        <v>160</v>
      </c>
      <c r="D39" s="90"/>
      <c r="E39" s="90" t="s">
        <v>75</v>
      </c>
      <c r="F39" s="25" t="s">
        <v>57</v>
      </c>
    </row>
    <row r="41" spans="2:6" ht="30" x14ac:dyDescent="0.25">
      <c r="B41" s="26" t="s">
        <v>1</v>
      </c>
      <c r="C41" s="26" t="s">
        <v>2</v>
      </c>
      <c r="D41" s="27" t="s">
        <v>59</v>
      </c>
      <c r="E41" s="26" t="s">
        <v>3</v>
      </c>
      <c r="F41" s="26" t="s">
        <v>23</v>
      </c>
    </row>
    <row r="42" spans="2:6" ht="45.75" thickBot="1" x14ac:dyDescent="0.3">
      <c r="B42" s="28" t="s">
        <v>22</v>
      </c>
      <c r="C42" s="28" t="s">
        <v>4</v>
      </c>
      <c r="D42" s="38">
        <v>1</v>
      </c>
      <c r="E42" s="39">
        <v>0.93</v>
      </c>
      <c r="F42" s="29">
        <v>9.34</v>
      </c>
    </row>
    <row r="43" spans="2:6" ht="30.75" thickBot="1" x14ac:dyDescent="0.3">
      <c r="B43" s="41" t="s">
        <v>153</v>
      </c>
      <c r="C43" s="42" t="s">
        <v>152</v>
      </c>
      <c r="D43" s="28">
        <v>2</v>
      </c>
      <c r="E43" s="29">
        <f>2.77*2</f>
        <v>5.54</v>
      </c>
      <c r="F43" s="29">
        <f>27.67*D43</f>
        <v>55.34</v>
      </c>
    </row>
    <row r="44" spans="2:6" ht="45" x14ac:dyDescent="0.25">
      <c r="B44" s="29" t="s">
        <v>61</v>
      </c>
      <c r="C44" s="40" t="s">
        <v>62</v>
      </c>
      <c r="D44" s="28">
        <v>2</v>
      </c>
      <c r="E44" s="29">
        <f>1.31*2</f>
        <v>2.62</v>
      </c>
      <c r="F44" s="29">
        <f>13.16*D44</f>
        <v>26.32</v>
      </c>
    </row>
    <row r="45" spans="2:6" ht="45" x14ac:dyDescent="0.25">
      <c r="B45" s="29" t="s">
        <v>14</v>
      </c>
      <c r="C45" s="28" t="s">
        <v>20</v>
      </c>
      <c r="D45" s="28">
        <v>2</v>
      </c>
      <c r="E45" s="43">
        <f>0.5*2</f>
        <v>1</v>
      </c>
      <c r="F45" s="29">
        <f>4.96*2</f>
        <v>9.92</v>
      </c>
    </row>
    <row r="46" spans="2:6" x14ac:dyDescent="0.25">
      <c r="B46" s="28" t="s">
        <v>15</v>
      </c>
      <c r="C46" s="28" t="s">
        <v>5</v>
      </c>
      <c r="D46" s="28">
        <v>1</v>
      </c>
      <c r="E46" s="29">
        <f>1.25</f>
        <v>1.25</v>
      </c>
      <c r="F46" s="29">
        <v>12.5</v>
      </c>
    </row>
    <row r="47" spans="2:6" ht="45" x14ac:dyDescent="0.25">
      <c r="B47" s="28" t="s">
        <v>22</v>
      </c>
      <c r="C47" s="28" t="s">
        <v>4</v>
      </c>
      <c r="D47" s="38">
        <v>1</v>
      </c>
      <c r="E47" s="39">
        <v>0.93</v>
      </c>
      <c r="F47" s="29">
        <v>9.34</v>
      </c>
    </row>
    <row r="48" spans="2:6" x14ac:dyDescent="0.25">
      <c r="B48" s="35"/>
      <c r="C48" s="35"/>
      <c r="D48" s="35"/>
      <c r="E48" s="12">
        <f>SUM(E42:E47)</f>
        <v>12.27</v>
      </c>
      <c r="F48" s="12">
        <f>SUM(F42:F47)</f>
        <v>122.76</v>
      </c>
    </row>
    <row r="51" spans="2:6" x14ac:dyDescent="0.25">
      <c r="B51" s="32"/>
      <c r="C51" s="32"/>
      <c r="D51" s="32"/>
      <c r="E51" s="31"/>
      <c r="F51" s="31"/>
    </row>
    <row r="52" spans="2:6" ht="45" x14ac:dyDescent="0.25">
      <c r="B52" s="34" t="s">
        <v>66</v>
      </c>
      <c r="C52" s="90" t="s">
        <v>160</v>
      </c>
      <c r="D52" s="90"/>
      <c r="E52" s="90"/>
      <c r="F52" s="25" t="s">
        <v>38</v>
      </c>
    </row>
    <row r="54" spans="2:6" ht="30" x14ac:dyDescent="0.25">
      <c r="B54" s="26" t="s">
        <v>1</v>
      </c>
      <c r="C54" s="26" t="s">
        <v>2</v>
      </c>
      <c r="D54" s="27" t="s">
        <v>59</v>
      </c>
      <c r="E54" s="26" t="s">
        <v>3</v>
      </c>
      <c r="F54" s="26" t="s">
        <v>23</v>
      </c>
    </row>
    <row r="55" spans="2:6" x14ac:dyDescent="0.25">
      <c r="B55" s="29" t="s">
        <v>6</v>
      </c>
      <c r="C55" s="28" t="s">
        <v>7</v>
      </c>
      <c r="D55" s="28">
        <v>1</v>
      </c>
      <c r="E55" s="29">
        <v>0.25</v>
      </c>
      <c r="F55" s="29">
        <v>2.5</v>
      </c>
    </row>
    <row r="56" spans="2:6" ht="45" x14ac:dyDescent="0.25">
      <c r="B56" s="29" t="s">
        <v>14</v>
      </c>
      <c r="C56" s="28" t="s">
        <v>20</v>
      </c>
      <c r="D56" s="28">
        <v>2</v>
      </c>
      <c r="E56" s="29">
        <f>0.5*2</f>
        <v>1</v>
      </c>
      <c r="F56" s="29">
        <f>4.96*2</f>
        <v>9.92</v>
      </c>
    </row>
    <row r="57" spans="2:6" x14ac:dyDescent="0.25">
      <c r="B57" s="28" t="s">
        <v>15</v>
      </c>
      <c r="C57" s="28" t="s">
        <v>5</v>
      </c>
      <c r="D57" s="28">
        <v>1</v>
      </c>
      <c r="E57" s="29">
        <f>1.25*1</f>
        <v>1.25</v>
      </c>
      <c r="F57" s="29">
        <v>12.5</v>
      </c>
    </row>
    <row r="58" spans="2:6" x14ac:dyDescent="0.25">
      <c r="B58" s="28"/>
      <c r="C58" s="40"/>
      <c r="D58" s="28"/>
      <c r="E58" s="12">
        <f>SUM(E55:E57)</f>
        <v>2.5</v>
      </c>
      <c r="F58" s="12">
        <f>SUM(F55:F57)</f>
        <v>24.92</v>
      </c>
    </row>
    <row r="59" spans="2:6" x14ac:dyDescent="0.25">
      <c r="B59" s="28"/>
      <c r="C59" s="40"/>
      <c r="D59" s="28"/>
      <c r="E59" s="29"/>
      <c r="F59" s="29"/>
    </row>
    <row r="60" spans="2:6" ht="45" x14ac:dyDescent="0.25">
      <c r="B60" s="34" t="s">
        <v>66</v>
      </c>
      <c r="C60" s="90" t="s">
        <v>160</v>
      </c>
      <c r="D60" s="90"/>
      <c r="E60" s="90"/>
      <c r="F60" s="25" t="s">
        <v>39</v>
      </c>
    </row>
    <row r="61" spans="2:6" ht="30" x14ac:dyDescent="0.25">
      <c r="B61" s="26" t="s">
        <v>1</v>
      </c>
      <c r="C61" s="26" t="s">
        <v>2</v>
      </c>
      <c r="D61" s="27" t="s">
        <v>59</v>
      </c>
      <c r="E61" s="26" t="s">
        <v>3</v>
      </c>
      <c r="F61" s="26" t="s">
        <v>23</v>
      </c>
    </row>
    <row r="62" spans="2:6" x14ac:dyDescent="0.25">
      <c r="B62" s="29" t="s">
        <v>6</v>
      </c>
      <c r="C62" s="28" t="s">
        <v>7</v>
      </c>
      <c r="D62" s="28">
        <v>1</v>
      </c>
      <c r="E62" s="29">
        <v>0.25</v>
      </c>
      <c r="F62" s="29">
        <v>2.5</v>
      </c>
    </row>
    <row r="63" spans="2:6" ht="30" x14ac:dyDescent="0.25">
      <c r="B63" s="28" t="s">
        <v>8</v>
      </c>
      <c r="C63" s="28" t="s">
        <v>21</v>
      </c>
      <c r="D63" s="28">
        <v>2</v>
      </c>
      <c r="E63" s="29">
        <f>1.16*2</f>
        <v>2.3199999999999998</v>
      </c>
      <c r="F63" s="29">
        <f>11.64*2</f>
        <v>23.28</v>
      </c>
    </row>
    <row r="64" spans="2:6" ht="45" x14ac:dyDescent="0.25">
      <c r="B64" s="28" t="s">
        <v>10</v>
      </c>
      <c r="C64" s="28" t="s">
        <v>58</v>
      </c>
      <c r="D64" s="28">
        <v>2</v>
      </c>
      <c r="E64" s="29">
        <f>1.7*2</f>
        <v>3.4</v>
      </c>
      <c r="F64" s="29">
        <f>17*D64</f>
        <v>34</v>
      </c>
    </row>
    <row r="65" spans="2:6" ht="45" x14ac:dyDescent="0.25">
      <c r="B65" s="28" t="s">
        <v>22</v>
      </c>
      <c r="C65" s="28" t="s">
        <v>4</v>
      </c>
      <c r="D65" s="28">
        <v>1</v>
      </c>
      <c r="E65" s="29">
        <v>0.93</v>
      </c>
      <c r="F65" s="29">
        <v>9.34</v>
      </c>
    </row>
    <row r="66" spans="2:6" x14ac:dyDescent="0.25">
      <c r="B66" s="28" t="s">
        <v>15</v>
      </c>
      <c r="C66" s="28" t="s">
        <v>5</v>
      </c>
      <c r="D66" s="28">
        <v>1</v>
      </c>
      <c r="E66" s="29">
        <f>1.25*1</f>
        <v>1.25</v>
      </c>
      <c r="F66" s="29">
        <v>12.5</v>
      </c>
    </row>
    <row r="67" spans="2:6" x14ac:dyDescent="0.25">
      <c r="B67" s="35"/>
      <c r="C67" s="35"/>
      <c r="D67" s="35"/>
      <c r="E67" s="36">
        <f>SUM(E62:E66)</f>
        <v>8.1499999999999986</v>
      </c>
      <c r="F67" s="36">
        <f>SUM(F62:F66)</f>
        <v>81.62</v>
      </c>
    </row>
    <row r="69" spans="2:6" ht="45" x14ac:dyDescent="0.25">
      <c r="B69" s="34" t="s">
        <v>66</v>
      </c>
      <c r="C69" s="90" t="s">
        <v>160</v>
      </c>
      <c r="D69" s="90"/>
      <c r="E69" s="90"/>
      <c r="F69" s="25" t="s">
        <v>40</v>
      </c>
    </row>
    <row r="70" spans="2:6" ht="30" x14ac:dyDescent="0.25">
      <c r="B70" s="26" t="s">
        <v>1</v>
      </c>
      <c r="C70" s="26" t="s">
        <v>2</v>
      </c>
      <c r="D70" s="27" t="s">
        <v>59</v>
      </c>
      <c r="E70" s="26" t="s">
        <v>3</v>
      </c>
      <c r="F70" s="26" t="s">
        <v>23</v>
      </c>
    </row>
    <row r="71" spans="2:6" x14ac:dyDescent="0.25">
      <c r="B71" s="29" t="s">
        <v>6</v>
      </c>
      <c r="C71" s="28" t="s">
        <v>7</v>
      </c>
      <c r="D71" s="28">
        <v>1</v>
      </c>
      <c r="E71" s="29">
        <v>0.25</v>
      </c>
      <c r="F71" s="29">
        <v>2.5</v>
      </c>
    </row>
    <row r="72" spans="2:6" x14ac:dyDescent="0.25">
      <c r="B72" s="35"/>
      <c r="C72" s="35"/>
      <c r="D72" s="35"/>
      <c r="E72" s="36">
        <f>SUM(E71)</f>
        <v>0.25</v>
      </c>
      <c r="F72" s="36">
        <f>SUM(F71)</f>
        <v>2.5</v>
      </c>
    </row>
    <row r="74" spans="2:6" ht="45" x14ac:dyDescent="0.25">
      <c r="B74" s="34" t="s">
        <v>67</v>
      </c>
      <c r="C74" s="90" t="s">
        <v>160</v>
      </c>
      <c r="D74" s="90"/>
      <c r="E74" s="90" t="s">
        <v>75</v>
      </c>
      <c r="F74" s="25" t="s">
        <v>57</v>
      </c>
    </row>
    <row r="76" spans="2:6" ht="30" x14ac:dyDescent="0.25">
      <c r="B76" s="26" t="s">
        <v>1</v>
      </c>
      <c r="C76" s="26" t="s">
        <v>2</v>
      </c>
      <c r="D76" s="27" t="s">
        <v>59</v>
      </c>
      <c r="E76" s="26" t="s">
        <v>3</v>
      </c>
      <c r="F76" s="26" t="s">
        <v>23</v>
      </c>
    </row>
    <row r="77" spans="2:6" ht="45.75" thickBot="1" x14ac:dyDescent="0.3">
      <c r="B77" s="28" t="s">
        <v>22</v>
      </c>
      <c r="C77" s="28" t="s">
        <v>4</v>
      </c>
      <c r="D77" s="38">
        <v>1</v>
      </c>
      <c r="E77" s="39">
        <v>0.93</v>
      </c>
      <c r="F77" s="29">
        <v>9.34</v>
      </c>
    </row>
    <row r="78" spans="2:6" ht="30.75" thickBot="1" x14ac:dyDescent="0.3">
      <c r="B78" s="41" t="s">
        <v>153</v>
      </c>
      <c r="C78" s="42" t="s">
        <v>152</v>
      </c>
      <c r="D78" s="28">
        <v>3</v>
      </c>
      <c r="E78" s="29">
        <f>2.77*3</f>
        <v>8.31</v>
      </c>
      <c r="F78" s="29">
        <f>27.67*D78</f>
        <v>83.01</v>
      </c>
    </row>
    <row r="79" spans="2:6" ht="45" x14ac:dyDescent="0.25">
      <c r="B79" s="29" t="s">
        <v>61</v>
      </c>
      <c r="C79" s="40" t="s">
        <v>62</v>
      </c>
      <c r="D79" s="28">
        <v>3</v>
      </c>
      <c r="E79" s="29">
        <f>1.31*3</f>
        <v>3.93</v>
      </c>
      <c r="F79" s="29">
        <f>13.16*D79</f>
        <v>39.480000000000004</v>
      </c>
    </row>
    <row r="80" spans="2:6" ht="45" x14ac:dyDescent="0.25">
      <c r="B80" s="29" t="s">
        <v>14</v>
      </c>
      <c r="C80" s="28" t="s">
        <v>20</v>
      </c>
      <c r="D80" s="28">
        <v>3</v>
      </c>
      <c r="E80" s="29">
        <f>0.5*3</f>
        <v>1.5</v>
      </c>
      <c r="F80" s="29">
        <f>4.96*D80</f>
        <v>14.879999999999999</v>
      </c>
    </row>
    <row r="81" spans="2:6" x14ac:dyDescent="0.25">
      <c r="B81" s="28" t="s">
        <v>15</v>
      </c>
      <c r="C81" s="28" t="s">
        <v>5</v>
      </c>
      <c r="D81" s="28">
        <v>1</v>
      </c>
      <c r="E81" s="29">
        <f>1.25</f>
        <v>1.25</v>
      </c>
      <c r="F81" s="29">
        <v>12.5</v>
      </c>
    </row>
    <row r="82" spans="2:6" ht="45" x14ac:dyDescent="0.25">
      <c r="B82" s="28" t="s">
        <v>22</v>
      </c>
      <c r="C82" s="28" t="s">
        <v>4</v>
      </c>
      <c r="D82" s="38">
        <v>1</v>
      </c>
      <c r="E82" s="39">
        <v>0.93</v>
      </c>
      <c r="F82" s="29">
        <v>9.34</v>
      </c>
    </row>
    <row r="83" spans="2:6" x14ac:dyDescent="0.25">
      <c r="B83" s="35"/>
      <c r="C83" s="35"/>
      <c r="D83" s="35"/>
      <c r="E83" s="12">
        <f>SUM(E77:E82)</f>
        <v>16.850000000000001</v>
      </c>
      <c r="F83" s="12">
        <f>SUM(F77:F82)</f>
        <v>168.55</v>
      </c>
    </row>
    <row r="86" spans="2:6" x14ac:dyDescent="0.25">
      <c r="B86" s="32"/>
      <c r="C86" s="32"/>
      <c r="D86" s="32"/>
      <c r="E86" s="31"/>
      <c r="F86" s="31"/>
    </row>
    <row r="87" spans="2:6" ht="45" x14ac:dyDescent="0.25">
      <c r="B87" s="34" t="s">
        <v>67</v>
      </c>
      <c r="C87" s="90" t="s">
        <v>160</v>
      </c>
      <c r="D87" s="90"/>
      <c r="E87" s="90"/>
      <c r="F87" s="25" t="s">
        <v>38</v>
      </c>
    </row>
    <row r="89" spans="2:6" ht="30" x14ac:dyDescent="0.25">
      <c r="B89" s="26" t="s">
        <v>1</v>
      </c>
      <c r="C89" s="26" t="s">
        <v>2</v>
      </c>
      <c r="D89" s="27" t="s">
        <v>59</v>
      </c>
      <c r="E89" s="26" t="s">
        <v>3</v>
      </c>
      <c r="F89" s="26" t="s">
        <v>23</v>
      </c>
    </row>
    <row r="90" spans="2:6" x14ac:dyDescent="0.25">
      <c r="B90" s="29" t="s">
        <v>6</v>
      </c>
      <c r="C90" s="28" t="s">
        <v>7</v>
      </c>
      <c r="D90" s="28">
        <v>1</v>
      </c>
      <c r="E90" s="29">
        <v>0.25</v>
      </c>
      <c r="F90" s="29">
        <v>2.5</v>
      </c>
    </row>
    <row r="91" spans="2:6" ht="45" x14ac:dyDescent="0.25">
      <c r="B91" s="29" t="s">
        <v>14</v>
      </c>
      <c r="C91" s="28" t="s">
        <v>20</v>
      </c>
      <c r="D91" s="28">
        <v>3</v>
      </c>
      <c r="E91" s="29">
        <f>0.5*3</f>
        <v>1.5</v>
      </c>
      <c r="F91" s="29">
        <f>4.96*D91</f>
        <v>14.879999999999999</v>
      </c>
    </row>
    <row r="92" spans="2:6" x14ac:dyDescent="0.25">
      <c r="B92" s="28" t="s">
        <v>15</v>
      </c>
      <c r="C92" s="28" t="s">
        <v>5</v>
      </c>
      <c r="D92" s="28">
        <v>1</v>
      </c>
      <c r="E92" s="29">
        <f>1.25</f>
        <v>1.25</v>
      </c>
      <c r="F92" s="29">
        <v>12.5</v>
      </c>
    </row>
    <row r="93" spans="2:6" x14ac:dyDescent="0.25">
      <c r="B93" s="28"/>
      <c r="C93" s="40"/>
      <c r="D93" s="28"/>
      <c r="E93" s="12">
        <f>SUM(E90:E92)</f>
        <v>3</v>
      </c>
      <c r="F93" s="44">
        <f>SUM(F90:F92)</f>
        <v>29.88</v>
      </c>
    </row>
    <row r="94" spans="2:6" x14ac:dyDescent="0.25">
      <c r="B94" s="28"/>
      <c r="C94" s="40"/>
      <c r="D94" s="28"/>
      <c r="E94" s="29"/>
      <c r="F94" s="29"/>
    </row>
    <row r="95" spans="2:6" ht="45" x14ac:dyDescent="0.25">
      <c r="B95" s="34" t="s">
        <v>67</v>
      </c>
      <c r="C95" s="90" t="s">
        <v>160</v>
      </c>
      <c r="D95" s="90"/>
      <c r="E95" s="90"/>
      <c r="F95" s="25" t="s">
        <v>39</v>
      </c>
    </row>
    <row r="96" spans="2:6" ht="30" x14ac:dyDescent="0.25">
      <c r="B96" s="26" t="s">
        <v>1</v>
      </c>
      <c r="C96" s="26" t="s">
        <v>2</v>
      </c>
      <c r="D96" s="27" t="s">
        <v>59</v>
      </c>
      <c r="E96" s="26" t="s">
        <v>3</v>
      </c>
      <c r="F96" s="26" t="s">
        <v>23</v>
      </c>
    </row>
    <row r="97" spans="2:6" x14ac:dyDescent="0.25">
      <c r="B97" s="29" t="s">
        <v>6</v>
      </c>
      <c r="C97" s="28" t="s">
        <v>7</v>
      </c>
      <c r="D97" s="28">
        <v>1</v>
      </c>
      <c r="E97" s="29">
        <v>0.25</v>
      </c>
      <c r="F97" s="43">
        <v>2.5</v>
      </c>
    </row>
    <row r="98" spans="2:6" ht="30" x14ac:dyDescent="0.25">
      <c r="B98" s="28" t="s">
        <v>8</v>
      </c>
      <c r="C98" s="28" t="s">
        <v>21</v>
      </c>
      <c r="D98" s="28">
        <v>3</v>
      </c>
      <c r="E98" s="29">
        <f>1.16*3</f>
        <v>3.4799999999999995</v>
      </c>
      <c r="F98" s="29">
        <f>11.64*D98</f>
        <v>34.92</v>
      </c>
    </row>
    <row r="99" spans="2:6" ht="45" x14ac:dyDescent="0.25">
      <c r="B99" s="28" t="s">
        <v>10</v>
      </c>
      <c r="C99" s="28" t="s">
        <v>58</v>
      </c>
      <c r="D99" s="28">
        <v>3</v>
      </c>
      <c r="E99" s="29">
        <f>1.7*3</f>
        <v>5.0999999999999996</v>
      </c>
      <c r="F99" s="29">
        <f>17*D99</f>
        <v>51</v>
      </c>
    </row>
    <row r="100" spans="2:6" ht="45" x14ac:dyDescent="0.25">
      <c r="B100" s="28" t="s">
        <v>22</v>
      </c>
      <c r="C100" s="28" t="s">
        <v>4</v>
      </c>
      <c r="D100" s="28">
        <v>1</v>
      </c>
      <c r="E100" s="29"/>
      <c r="F100" s="29">
        <v>9.34</v>
      </c>
    </row>
    <row r="101" spans="2:6" x14ac:dyDescent="0.25">
      <c r="B101" s="28" t="s">
        <v>15</v>
      </c>
      <c r="C101" s="28" t="s">
        <v>5</v>
      </c>
      <c r="D101" s="28">
        <v>1</v>
      </c>
      <c r="E101" s="29">
        <f>1.25</f>
        <v>1.25</v>
      </c>
      <c r="F101" s="29">
        <v>12.5</v>
      </c>
    </row>
    <row r="102" spans="2:6" x14ac:dyDescent="0.25">
      <c r="B102" s="35"/>
      <c r="C102" s="35"/>
      <c r="D102" s="35"/>
      <c r="E102" s="36">
        <f>SUM(E97:E101)</f>
        <v>10.079999999999998</v>
      </c>
      <c r="F102" s="36">
        <f>SUM(F97:F101)</f>
        <v>110.26</v>
      </c>
    </row>
    <row r="104" spans="2:6" ht="45" x14ac:dyDescent="0.25">
      <c r="B104" s="34" t="s">
        <v>67</v>
      </c>
      <c r="C104" s="90" t="s">
        <v>160</v>
      </c>
      <c r="D104" s="90"/>
      <c r="E104" s="90"/>
      <c r="F104" s="25" t="s">
        <v>40</v>
      </c>
    </row>
    <row r="105" spans="2:6" ht="30" x14ac:dyDescent="0.25">
      <c r="B105" s="26" t="s">
        <v>1</v>
      </c>
      <c r="C105" s="26" t="s">
        <v>2</v>
      </c>
      <c r="D105" s="27" t="s">
        <v>59</v>
      </c>
      <c r="E105" s="26" t="s">
        <v>3</v>
      </c>
      <c r="F105" s="26" t="s">
        <v>23</v>
      </c>
    </row>
    <row r="106" spans="2:6" x14ac:dyDescent="0.25">
      <c r="B106" s="29" t="s">
        <v>6</v>
      </c>
      <c r="C106" s="28" t="s">
        <v>7</v>
      </c>
      <c r="D106" s="28">
        <v>1</v>
      </c>
      <c r="E106" s="29">
        <v>0.25</v>
      </c>
      <c r="F106" s="43">
        <v>2.5</v>
      </c>
    </row>
    <row r="107" spans="2:6" x14ac:dyDescent="0.25">
      <c r="B107" s="35"/>
      <c r="C107" s="35"/>
      <c r="D107" s="35"/>
      <c r="E107" s="36">
        <f>SUM(E106)</f>
        <v>0.25</v>
      </c>
      <c r="F107" s="45">
        <f>SUM(F106)</f>
        <v>2.5</v>
      </c>
    </row>
    <row r="109" spans="2:6" ht="46.5" customHeight="1" x14ac:dyDescent="0.25">
      <c r="B109" s="34" t="s">
        <v>161</v>
      </c>
      <c r="C109" s="90" t="s">
        <v>160</v>
      </c>
      <c r="D109" s="90"/>
      <c r="E109" s="90"/>
      <c r="F109" s="25" t="s">
        <v>57</v>
      </c>
    </row>
    <row r="111" spans="2:6" ht="30" x14ac:dyDescent="0.25">
      <c r="B111" s="26" t="s">
        <v>1</v>
      </c>
      <c r="C111" s="26" t="s">
        <v>2</v>
      </c>
      <c r="D111" s="27" t="s">
        <v>59</v>
      </c>
      <c r="E111" s="26" t="s">
        <v>3</v>
      </c>
      <c r="F111" s="26" t="s">
        <v>23</v>
      </c>
    </row>
    <row r="112" spans="2:6" ht="45.75" thickBot="1" x14ac:dyDescent="0.3">
      <c r="B112" s="28" t="s">
        <v>22</v>
      </c>
      <c r="C112" s="28" t="s">
        <v>4</v>
      </c>
      <c r="D112" s="38">
        <v>1</v>
      </c>
      <c r="E112" s="39">
        <v>0.93</v>
      </c>
      <c r="F112" s="29">
        <v>9.34</v>
      </c>
    </row>
    <row r="113" spans="2:6" ht="30.75" thickBot="1" x14ac:dyDescent="0.3">
      <c r="B113" s="41" t="s">
        <v>153</v>
      </c>
      <c r="C113" s="42" t="s">
        <v>152</v>
      </c>
      <c r="D113" s="28">
        <v>4</v>
      </c>
      <c r="E113" s="29">
        <f>2.77*4</f>
        <v>11.08</v>
      </c>
      <c r="F113" s="29">
        <f>27.67*D113</f>
        <v>110.68</v>
      </c>
    </row>
    <row r="114" spans="2:6" ht="45" x14ac:dyDescent="0.25">
      <c r="B114" s="29" t="s">
        <v>61</v>
      </c>
      <c r="C114" s="40" t="s">
        <v>62</v>
      </c>
      <c r="D114" s="28">
        <v>4</v>
      </c>
      <c r="E114" s="29">
        <f>1.31*4</f>
        <v>5.24</v>
      </c>
      <c r="F114" s="29">
        <f>13.16*D114</f>
        <v>52.64</v>
      </c>
    </row>
    <row r="115" spans="2:6" ht="45" x14ac:dyDescent="0.25">
      <c r="B115" s="29" t="s">
        <v>14</v>
      </c>
      <c r="C115" s="28" t="s">
        <v>20</v>
      </c>
      <c r="D115" s="28">
        <v>4</v>
      </c>
      <c r="E115" s="29">
        <f>0.5*4</f>
        <v>2</v>
      </c>
      <c r="F115" s="29">
        <f>4.96*D115</f>
        <v>19.84</v>
      </c>
    </row>
    <row r="116" spans="2:6" x14ac:dyDescent="0.25">
      <c r="B116" s="28" t="s">
        <v>15</v>
      </c>
      <c r="C116" s="28" t="s">
        <v>5</v>
      </c>
      <c r="D116" s="28">
        <v>1</v>
      </c>
      <c r="E116" s="29">
        <f>1.25</f>
        <v>1.25</v>
      </c>
      <c r="F116" s="29">
        <v>12.5</v>
      </c>
    </row>
    <row r="117" spans="2:6" ht="45" x14ac:dyDescent="0.25">
      <c r="B117" s="28" t="s">
        <v>22</v>
      </c>
      <c r="C117" s="28" t="s">
        <v>4</v>
      </c>
      <c r="D117" s="38">
        <v>1</v>
      </c>
      <c r="E117" s="39">
        <v>0.93</v>
      </c>
      <c r="F117" s="29">
        <v>9.34</v>
      </c>
    </row>
    <row r="118" spans="2:6" x14ac:dyDescent="0.25">
      <c r="B118" s="35"/>
      <c r="C118" s="35"/>
      <c r="D118" s="35"/>
      <c r="E118" s="12">
        <f>SUM(E112:E117)</f>
        <v>21.43</v>
      </c>
      <c r="F118" s="12">
        <f>SUM(F112:F117)</f>
        <v>214.34000000000003</v>
      </c>
    </row>
    <row r="121" spans="2:6" x14ac:dyDescent="0.25">
      <c r="B121" s="32"/>
      <c r="C121" s="32"/>
      <c r="D121" s="32"/>
      <c r="E121" s="31"/>
      <c r="F121" s="31"/>
    </row>
    <row r="122" spans="2:6" ht="45" x14ac:dyDescent="0.25">
      <c r="B122" s="34" t="s">
        <v>161</v>
      </c>
      <c r="C122" s="90" t="s">
        <v>160</v>
      </c>
      <c r="D122" s="90"/>
      <c r="E122" s="90"/>
      <c r="F122" s="25" t="s">
        <v>38</v>
      </c>
    </row>
    <row r="124" spans="2:6" ht="30" x14ac:dyDescent="0.25">
      <c r="B124" s="26" t="s">
        <v>1</v>
      </c>
      <c r="C124" s="26" t="s">
        <v>2</v>
      </c>
      <c r="D124" s="27" t="s">
        <v>59</v>
      </c>
      <c r="E124" s="26" t="s">
        <v>3</v>
      </c>
      <c r="F124" s="26" t="s">
        <v>23</v>
      </c>
    </row>
    <row r="125" spans="2:6" x14ac:dyDescent="0.25">
      <c r="B125" s="29" t="s">
        <v>6</v>
      </c>
      <c r="C125" s="28" t="s">
        <v>7</v>
      </c>
      <c r="D125" s="28">
        <v>1</v>
      </c>
      <c r="E125" s="29">
        <v>0.25</v>
      </c>
      <c r="F125" s="29">
        <v>2.5</v>
      </c>
    </row>
    <row r="126" spans="2:6" ht="45" x14ac:dyDescent="0.25">
      <c r="B126" s="29" t="s">
        <v>14</v>
      </c>
      <c r="C126" s="28" t="s">
        <v>20</v>
      </c>
      <c r="D126" s="28">
        <v>4</v>
      </c>
      <c r="E126" s="46">
        <f>0.5*4</f>
        <v>2</v>
      </c>
      <c r="F126" s="29">
        <f>4.96*D126</f>
        <v>19.84</v>
      </c>
    </row>
    <row r="127" spans="2:6" x14ac:dyDescent="0.25">
      <c r="B127" s="28" t="s">
        <v>15</v>
      </c>
      <c r="C127" s="28" t="s">
        <v>5</v>
      </c>
      <c r="D127" s="28">
        <v>1</v>
      </c>
      <c r="E127" s="29">
        <f>1.25</f>
        <v>1.25</v>
      </c>
      <c r="F127" s="29">
        <v>12.5</v>
      </c>
    </row>
    <row r="128" spans="2:6" x14ac:dyDescent="0.25">
      <c r="B128" s="28"/>
      <c r="C128" s="40"/>
      <c r="D128" s="28"/>
      <c r="E128" s="12">
        <f>SUM(E125:E127)</f>
        <v>3.5</v>
      </c>
      <c r="F128" s="12">
        <f>SUM(F125:F127)</f>
        <v>34.840000000000003</v>
      </c>
    </row>
    <row r="129" spans="2:6" x14ac:dyDescent="0.25">
      <c r="B129" s="28"/>
      <c r="C129" s="40"/>
      <c r="D129" s="28"/>
      <c r="E129" s="29"/>
      <c r="F129" s="29"/>
    </row>
    <row r="130" spans="2:6" ht="45" x14ac:dyDescent="0.25">
      <c r="B130" s="34" t="s">
        <v>161</v>
      </c>
      <c r="C130" s="90" t="s">
        <v>160</v>
      </c>
      <c r="D130" s="90"/>
      <c r="E130" s="90"/>
      <c r="F130" s="25" t="s">
        <v>39</v>
      </c>
    </row>
    <row r="131" spans="2:6" ht="30" x14ac:dyDescent="0.25">
      <c r="B131" s="26" t="s">
        <v>1</v>
      </c>
      <c r="C131" s="26" t="s">
        <v>2</v>
      </c>
      <c r="D131" s="27" t="s">
        <v>59</v>
      </c>
      <c r="E131" s="26" t="s">
        <v>3</v>
      </c>
      <c r="F131" s="26" t="s">
        <v>23</v>
      </c>
    </row>
    <row r="132" spans="2:6" x14ac:dyDescent="0.25">
      <c r="B132" s="29" t="s">
        <v>6</v>
      </c>
      <c r="C132" s="28" t="s">
        <v>7</v>
      </c>
      <c r="D132" s="28">
        <v>1</v>
      </c>
      <c r="E132" s="29">
        <v>0.25</v>
      </c>
      <c r="F132" s="29">
        <v>2.5</v>
      </c>
    </row>
    <row r="133" spans="2:6" ht="30" x14ac:dyDescent="0.25">
      <c r="B133" s="28" t="s">
        <v>8</v>
      </c>
      <c r="C133" s="28" t="s">
        <v>21</v>
      </c>
      <c r="D133" s="28">
        <v>4</v>
      </c>
      <c r="E133" s="29">
        <f>1.16*4</f>
        <v>4.6399999999999997</v>
      </c>
      <c r="F133" s="29">
        <f>11.64*D133</f>
        <v>46.56</v>
      </c>
    </row>
    <row r="134" spans="2:6" ht="45" x14ac:dyDescent="0.25">
      <c r="B134" s="28" t="s">
        <v>10</v>
      </c>
      <c r="C134" s="28" t="s">
        <v>58</v>
      </c>
      <c r="D134" s="28">
        <v>4</v>
      </c>
      <c r="E134" s="29">
        <f>1.7*4</f>
        <v>6.8</v>
      </c>
      <c r="F134" s="29">
        <f>17*D134</f>
        <v>68</v>
      </c>
    </row>
    <row r="135" spans="2:6" ht="45" x14ac:dyDescent="0.25">
      <c r="B135" s="28" t="s">
        <v>22</v>
      </c>
      <c r="C135" s="28" t="s">
        <v>4</v>
      </c>
      <c r="D135" s="28">
        <v>1</v>
      </c>
      <c r="E135" s="29">
        <v>0.93</v>
      </c>
      <c r="F135" s="29">
        <v>9.34</v>
      </c>
    </row>
    <row r="136" spans="2:6" x14ac:dyDescent="0.25">
      <c r="B136" s="28" t="s">
        <v>15</v>
      </c>
      <c r="C136" s="28" t="s">
        <v>5</v>
      </c>
      <c r="D136" s="28">
        <v>1</v>
      </c>
      <c r="E136" s="29">
        <f>1.25</f>
        <v>1.25</v>
      </c>
      <c r="F136" s="29">
        <v>12.5</v>
      </c>
    </row>
    <row r="137" spans="2:6" x14ac:dyDescent="0.25">
      <c r="B137" s="35"/>
      <c r="C137" s="35"/>
      <c r="D137" s="35"/>
      <c r="E137" s="36">
        <f>SUM(E132:E136)</f>
        <v>13.87</v>
      </c>
      <c r="F137" s="36">
        <f>SUM(F132:F136)</f>
        <v>138.9</v>
      </c>
    </row>
    <row r="139" spans="2:6" ht="45" x14ac:dyDescent="0.25">
      <c r="B139" s="34" t="s">
        <v>161</v>
      </c>
      <c r="C139" s="90" t="s">
        <v>160</v>
      </c>
      <c r="D139" s="90"/>
      <c r="E139" s="90"/>
      <c r="F139" s="25" t="s">
        <v>40</v>
      </c>
    </row>
    <row r="140" spans="2:6" ht="30" x14ac:dyDescent="0.25">
      <c r="B140" s="26" t="s">
        <v>1</v>
      </c>
      <c r="C140" s="26" t="s">
        <v>2</v>
      </c>
      <c r="D140" s="27" t="s">
        <v>59</v>
      </c>
      <c r="E140" s="26" t="s">
        <v>3</v>
      </c>
      <c r="F140" s="26" t="s">
        <v>23</v>
      </c>
    </row>
    <row r="141" spans="2:6" x14ac:dyDescent="0.25">
      <c r="B141" s="29" t="s">
        <v>6</v>
      </c>
      <c r="C141" s="28" t="s">
        <v>7</v>
      </c>
      <c r="D141" s="28">
        <v>1</v>
      </c>
      <c r="E141" s="29">
        <v>0.25</v>
      </c>
      <c r="F141" s="29">
        <v>2.5</v>
      </c>
    </row>
    <row r="142" spans="2:6" x14ac:dyDescent="0.25">
      <c r="B142" s="35"/>
      <c r="C142" s="35"/>
      <c r="D142" s="35"/>
      <c r="E142" s="36">
        <f>SUM(E141)</f>
        <v>0.25</v>
      </c>
      <c r="F142" s="36">
        <f>SUM(F141)</f>
        <v>2.5</v>
      </c>
    </row>
    <row r="166" spans="5:5" x14ac:dyDescent="0.25">
      <c r="E166" s="23">
        <v>12.5</v>
      </c>
    </row>
    <row r="174" spans="5:5" x14ac:dyDescent="0.25">
      <c r="E174" s="23">
        <v>12.5</v>
      </c>
    </row>
  </sheetData>
  <mergeCells count="1">
    <mergeCell ref="B3:F3"/>
  </mergeCells>
  <pageMargins left="0.7" right="0.7" top="0.75" bottom="0.75" header="0.3" footer="0.3"/>
  <pageSetup paperSize="9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G174"/>
  <sheetViews>
    <sheetView topLeftCell="A22" workbookViewId="0">
      <selection activeCell="G505" sqref="G505"/>
    </sheetView>
  </sheetViews>
  <sheetFormatPr defaultRowHeight="15" x14ac:dyDescent="0.25"/>
  <cols>
    <col min="1" max="1" width="15.28515625" style="23" customWidth="1"/>
    <col min="2" max="2" width="34.140625" style="23" customWidth="1"/>
    <col min="3" max="3" width="15.7109375" style="23" customWidth="1"/>
    <col min="4" max="4" width="12.5703125" style="23" customWidth="1"/>
    <col min="5" max="5" width="9.140625" style="23"/>
    <col min="6" max="6" width="8.42578125" style="23" customWidth="1"/>
    <col min="7" max="16384" width="9.140625" style="23"/>
  </cols>
  <sheetData>
    <row r="1" spans="1:6" ht="66" customHeight="1" x14ac:dyDescent="0.3">
      <c r="D1" s="89"/>
      <c r="E1" s="89"/>
      <c r="F1" s="73"/>
    </row>
    <row r="2" spans="1:6" ht="23.25" customHeight="1" x14ac:dyDescent="0.25">
      <c r="D2" s="30"/>
      <c r="E2" s="84"/>
      <c r="F2" s="86"/>
    </row>
    <row r="3" spans="1:6" ht="21" customHeight="1" x14ac:dyDescent="0.3">
      <c r="A3" s="136" t="s">
        <v>442</v>
      </c>
      <c r="B3" s="136"/>
      <c r="C3" s="136"/>
      <c r="D3" s="136"/>
      <c r="E3" s="136"/>
    </row>
    <row r="4" spans="1:6" x14ac:dyDescent="0.25">
      <c r="A4" s="30"/>
      <c r="B4" s="47"/>
      <c r="C4" s="30"/>
      <c r="D4" s="30"/>
      <c r="E4" s="84" t="s">
        <v>248</v>
      </c>
    </row>
    <row r="5" spans="1:6" x14ac:dyDescent="0.25">
      <c r="A5" s="135" t="s">
        <v>37</v>
      </c>
      <c r="B5" s="135"/>
      <c r="C5" s="135"/>
      <c r="D5" s="135"/>
      <c r="E5" s="29"/>
    </row>
    <row r="6" spans="1:6" ht="29.25" x14ac:dyDescent="0.25">
      <c r="A6" s="22" t="s">
        <v>1</v>
      </c>
      <c r="B6" s="22" t="s">
        <v>2</v>
      </c>
      <c r="C6" s="48" t="s">
        <v>59</v>
      </c>
      <c r="D6" s="22" t="s">
        <v>3</v>
      </c>
      <c r="E6" s="22" t="s">
        <v>23</v>
      </c>
    </row>
    <row r="7" spans="1:6" ht="30" x14ac:dyDescent="0.25">
      <c r="A7" s="28" t="s">
        <v>24</v>
      </c>
      <c r="B7" s="28" t="s">
        <v>25</v>
      </c>
      <c r="C7" s="28">
        <v>1</v>
      </c>
      <c r="D7" s="29">
        <v>0.61</v>
      </c>
      <c r="E7" s="29">
        <v>6.06</v>
      </c>
    </row>
    <row r="8" spans="1:6" ht="30" x14ac:dyDescent="0.25">
      <c r="A8" s="28" t="s">
        <v>26</v>
      </c>
      <c r="B8" s="28" t="s">
        <v>27</v>
      </c>
      <c r="C8" s="28">
        <v>1</v>
      </c>
      <c r="D8" s="29">
        <v>0.76</v>
      </c>
      <c r="E8" s="29">
        <v>7.6</v>
      </c>
    </row>
    <row r="9" spans="1:6" ht="45" x14ac:dyDescent="0.25">
      <c r="A9" s="28" t="s">
        <v>28</v>
      </c>
      <c r="B9" s="28" t="s">
        <v>29</v>
      </c>
      <c r="C9" s="28">
        <v>1</v>
      </c>
      <c r="D9" s="29">
        <v>0.25</v>
      </c>
      <c r="E9" s="29">
        <v>2.7</v>
      </c>
    </row>
    <row r="10" spans="1:6" ht="45" x14ac:dyDescent="0.25">
      <c r="A10" s="28" t="s">
        <v>30</v>
      </c>
      <c r="B10" s="28" t="s">
        <v>714</v>
      </c>
      <c r="C10" s="28">
        <v>1</v>
      </c>
      <c r="D10" s="29">
        <v>0.25</v>
      </c>
      <c r="E10" s="29">
        <v>2.7</v>
      </c>
    </row>
    <row r="11" spans="1:6" ht="45" x14ac:dyDescent="0.25">
      <c r="A11" s="49" t="s">
        <v>31</v>
      </c>
      <c r="B11" s="49" t="s">
        <v>32</v>
      </c>
      <c r="C11" s="28">
        <v>1</v>
      </c>
      <c r="D11" s="50">
        <v>0.25</v>
      </c>
      <c r="E11" s="50">
        <v>2.7</v>
      </c>
    </row>
    <row r="12" spans="1:6" ht="30" x14ac:dyDescent="0.25">
      <c r="A12" s="29" t="s">
        <v>155</v>
      </c>
      <c r="B12" s="28" t="s">
        <v>658</v>
      </c>
      <c r="C12" s="28">
        <v>1</v>
      </c>
      <c r="D12" s="46">
        <v>2</v>
      </c>
      <c r="E12" s="29">
        <f>19.88</f>
        <v>19.88</v>
      </c>
    </row>
    <row r="13" spans="1:6" ht="45" x14ac:dyDescent="0.25">
      <c r="A13" s="51" t="s">
        <v>33</v>
      </c>
      <c r="B13" s="51" t="s">
        <v>34</v>
      </c>
      <c r="C13" s="28">
        <v>0.9</v>
      </c>
      <c r="D13" s="35">
        <f>ROUND(1.1*C13,2)</f>
        <v>0.99</v>
      </c>
      <c r="E13" s="35">
        <f>ROUND(10.5*C13,2)</f>
        <v>9.4499999999999993</v>
      </c>
    </row>
    <row r="14" spans="1:6" ht="45" x14ac:dyDescent="0.25">
      <c r="A14" s="51" t="s">
        <v>571</v>
      </c>
      <c r="B14" s="51" t="s">
        <v>70</v>
      </c>
      <c r="C14" s="28">
        <v>0.1</v>
      </c>
      <c r="D14" s="35">
        <f>ROUND(0.45*C14,2)</f>
        <v>0.05</v>
      </c>
      <c r="E14" s="35">
        <f>ROUND(4.49*C14,2)</f>
        <v>0.45</v>
      </c>
    </row>
    <row r="15" spans="1:6" ht="60" x14ac:dyDescent="0.25">
      <c r="A15" s="29" t="s">
        <v>35</v>
      </c>
      <c r="B15" s="28" t="s">
        <v>36</v>
      </c>
      <c r="C15" s="28">
        <v>2</v>
      </c>
      <c r="D15" s="46">
        <f>2*2</f>
        <v>4</v>
      </c>
      <c r="E15" s="29">
        <f>19.88*C15</f>
        <v>39.76</v>
      </c>
    </row>
    <row r="16" spans="1:6" x14ac:dyDescent="0.25">
      <c r="A16" s="29"/>
      <c r="B16" s="29"/>
      <c r="C16" s="29"/>
      <c r="D16" s="12">
        <f>SUM(D7:D15)</f>
        <v>9.16</v>
      </c>
      <c r="E16" s="12">
        <f>SUM(E7:E15)</f>
        <v>91.300000000000011</v>
      </c>
    </row>
    <row r="18" spans="1:7" x14ac:dyDescent="0.25">
      <c r="A18" s="29"/>
      <c r="B18" s="13" t="s">
        <v>38</v>
      </c>
      <c r="C18" s="28"/>
      <c r="D18" s="12"/>
      <c r="E18" s="12"/>
    </row>
    <row r="19" spans="1:7" ht="45" x14ac:dyDescent="0.25">
      <c r="A19" s="51" t="s">
        <v>33</v>
      </c>
      <c r="B19" s="51" t="s">
        <v>34</v>
      </c>
      <c r="C19" s="28">
        <v>0.9</v>
      </c>
      <c r="D19" s="35">
        <f>ROUND(1.1*C19,2)</f>
        <v>0.99</v>
      </c>
      <c r="E19" s="35">
        <f>ROUND(10.5*C19,2)</f>
        <v>9.4499999999999993</v>
      </c>
    </row>
    <row r="20" spans="1:7" ht="45" x14ac:dyDescent="0.25">
      <c r="A20" s="51" t="s">
        <v>571</v>
      </c>
      <c r="B20" s="51" t="s">
        <v>70</v>
      </c>
      <c r="C20" s="28">
        <v>0.1</v>
      </c>
      <c r="D20" s="35">
        <f>ROUND(0.45*C20,2)</f>
        <v>0.05</v>
      </c>
      <c r="E20" s="35">
        <f>ROUND(4.49*C20,2)</f>
        <v>0.45</v>
      </c>
    </row>
    <row r="21" spans="1:7" ht="60" x14ac:dyDescent="0.25">
      <c r="A21" s="29" t="s">
        <v>35</v>
      </c>
      <c r="B21" s="28" t="s">
        <v>36</v>
      </c>
      <c r="C21" s="28">
        <v>2</v>
      </c>
      <c r="D21" s="46">
        <f>2*2</f>
        <v>4</v>
      </c>
      <c r="E21" s="29">
        <f>19.88*C21</f>
        <v>39.76</v>
      </c>
    </row>
    <row r="22" spans="1:7" x14ac:dyDescent="0.25">
      <c r="A22" s="29"/>
      <c r="B22" s="29"/>
      <c r="C22" s="29"/>
      <c r="D22" s="12">
        <f>SUM(D19:D21)</f>
        <v>5.04</v>
      </c>
      <c r="E22" s="12">
        <f>SUM(E19:E21)</f>
        <v>49.66</v>
      </c>
    </row>
    <row r="23" spans="1:7" x14ac:dyDescent="0.25">
      <c r="A23" s="30"/>
      <c r="B23" s="30"/>
      <c r="C23" s="30"/>
      <c r="D23" s="31"/>
      <c r="E23" s="31"/>
    </row>
    <row r="24" spans="1:7" x14ac:dyDescent="0.25">
      <c r="A24" s="29"/>
      <c r="B24" s="13" t="s">
        <v>39</v>
      </c>
      <c r="C24" s="13"/>
      <c r="D24" s="12"/>
      <c r="E24" s="12"/>
    </row>
    <row r="25" spans="1:7" ht="45" x14ac:dyDescent="0.25">
      <c r="A25" s="51" t="s">
        <v>33</v>
      </c>
      <c r="B25" s="51" t="s">
        <v>34</v>
      </c>
      <c r="C25" s="28">
        <v>0.9</v>
      </c>
      <c r="D25" s="35">
        <f>ROUND(1.1*C25,2)</f>
        <v>0.99</v>
      </c>
      <c r="E25" s="35">
        <f>ROUND(10.5*C25,2)</f>
        <v>9.4499999999999993</v>
      </c>
    </row>
    <row r="26" spans="1:7" ht="45" x14ac:dyDescent="0.25">
      <c r="A26" s="51" t="s">
        <v>571</v>
      </c>
      <c r="B26" s="51" t="s">
        <v>70</v>
      </c>
      <c r="C26" s="28">
        <v>0.1</v>
      </c>
      <c r="D26" s="35">
        <f>ROUND(0.45*C26,2)</f>
        <v>0.05</v>
      </c>
      <c r="E26" s="35">
        <f>ROUND(4.49*C26,2)</f>
        <v>0.45</v>
      </c>
      <c r="F26" s="30"/>
      <c r="G26" s="30"/>
    </row>
    <row r="27" spans="1:7" ht="60" x14ac:dyDescent="0.25">
      <c r="A27" s="29" t="s">
        <v>35</v>
      </c>
      <c r="B27" s="28" t="s">
        <v>36</v>
      </c>
      <c r="C27" s="28">
        <v>2</v>
      </c>
      <c r="D27" s="46">
        <f>2*2</f>
        <v>4</v>
      </c>
      <c r="E27" s="29">
        <f>19.88*C27</f>
        <v>39.76</v>
      </c>
    </row>
    <row r="28" spans="1:7" x14ac:dyDescent="0.25">
      <c r="A28" s="29"/>
      <c r="B28" s="29"/>
      <c r="C28" s="29"/>
      <c r="D28" s="12">
        <f>SUM(D25:D27)</f>
        <v>5.04</v>
      </c>
      <c r="E28" s="12">
        <f>SUM(E25:E27)</f>
        <v>49.66</v>
      </c>
    </row>
    <row r="29" spans="1:7" x14ac:dyDescent="0.25">
      <c r="A29" s="30"/>
      <c r="B29" s="30"/>
      <c r="C29" s="30"/>
      <c r="D29" s="31"/>
      <c r="E29" s="31"/>
    </row>
    <row r="31" spans="1:7" ht="15.75" customHeight="1" x14ac:dyDescent="0.25">
      <c r="A31" s="29"/>
      <c r="B31" s="13" t="s">
        <v>40</v>
      </c>
      <c r="C31" s="13"/>
      <c r="D31" s="12"/>
      <c r="E31" s="12"/>
    </row>
    <row r="32" spans="1:7" ht="45" x14ac:dyDescent="0.25">
      <c r="A32" s="51" t="s">
        <v>33</v>
      </c>
      <c r="B32" s="51" t="s">
        <v>34</v>
      </c>
      <c r="C32" s="28">
        <v>0.9</v>
      </c>
      <c r="D32" s="35">
        <f>ROUND(1.1*C32,2)</f>
        <v>0.99</v>
      </c>
      <c r="E32" s="35">
        <f>ROUND(10.5*C32,2)</f>
        <v>9.4499999999999993</v>
      </c>
    </row>
    <row r="33" spans="1:5" ht="45" x14ac:dyDescent="0.25">
      <c r="A33" s="51" t="s">
        <v>571</v>
      </c>
      <c r="B33" s="51" t="s">
        <v>70</v>
      </c>
      <c r="C33" s="28">
        <v>0.1</v>
      </c>
      <c r="D33" s="35">
        <f>ROUND(0.45*C33,2)</f>
        <v>0.05</v>
      </c>
      <c r="E33" s="35">
        <f>ROUND(4.49*C33,2)</f>
        <v>0.45</v>
      </c>
    </row>
    <row r="34" spans="1:5" ht="60" x14ac:dyDescent="0.25">
      <c r="A34" s="29" t="s">
        <v>35</v>
      </c>
      <c r="B34" s="28" t="s">
        <v>36</v>
      </c>
      <c r="C34" s="28">
        <v>2</v>
      </c>
      <c r="D34" s="46">
        <f>2*2</f>
        <v>4</v>
      </c>
      <c r="E34" s="29">
        <f>19.88*C34</f>
        <v>39.76</v>
      </c>
    </row>
    <row r="35" spans="1:5" x14ac:dyDescent="0.25">
      <c r="A35" s="29"/>
      <c r="B35" s="29"/>
      <c r="C35" s="29"/>
      <c r="D35" s="12">
        <f>SUM(D32:D34)</f>
        <v>5.04</v>
      </c>
      <c r="E35" s="12">
        <f>SUM(E32:E34)</f>
        <v>49.66</v>
      </c>
    </row>
    <row r="37" spans="1:5" x14ac:dyDescent="0.25">
      <c r="A37" s="29"/>
      <c r="B37" s="13" t="s">
        <v>43</v>
      </c>
      <c r="C37" s="13"/>
      <c r="D37" s="12"/>
      <c r="E37" s="12"/>
    </row>
    <row r="38" spans="1:5" ht="45" x14ac:dyDescent="0.25">
      <c r="A38" s="51" t="s">
        <v>33</v>
      </c>
      <c r="B38" s="51" t="s">
        <v>34</v>
      </c>
      <c r="C38" s="28">
        <v>0.9</v>
      </c>
      <c r="D38" s="35">
        <f>ROUND(1.1*C38,2)</f>
        <v>0.99</v>
      </c>
      <c r="E38" s="35">
        <f>ROUND(10.5*C38,2)</f>
        <v>9.4499999999999993</v>
      </c>
    </row>
    <row r="39" spans="1:5" ht="45" x14ac:dyDescent="0.25">
      <c r="A39" s="51" t="s">
        <v>571</v>
      </c>
      <c r="B39" s="51" t="s">
        <v>70</v>
      </c>
      <c r="C39" s="28">
        <v>0.1</v>
      </c>
      <c r="D39" s="35">
        <f>ROUND(0.45*C39,2)</f>
        <v>0.05</v>
      </c>
      <c r="E39" s="35">
        <f>ROUND(4.49*C39,2)</f>
        <v>0.45</v>
      </c>
    </row>
    <row r="40" spans="1:5" ht="60" x14ac:dyDescent="0.25">
      <c r="A40" s="29" t="s">
        <v>35</v>
      </c>
      <c r="B40" s="28" t="s">
        <v>36</v>
      </c>
      <c r="C40" s="28">
        <v>2</v>
      </c>
      <c r="D40" s="46">
        <f>2*2</f>
        <v>4</v>
      </c>
      <c r="E40" s="29">
        <f>19.88*C40</f>
        <v>39.76</v>
      </c>
    </row>
    <row r="41" spans="1:5" ht="45" x14ac:dyDescent="0.25">
      <c r="A41" s="28" t="s">
        <v>41</v>
      </c>
      <c r="B41" s="28" t="s">
        <v>42</v>
      </c>
      <c r="C41" s="28">
        <v>6</v>
      </c>
      <c r="D41" s="29">
        <f>0.31*6</f>
        <v>1.8599999999999999</v>
      </c>
      <c r="E41" s="29">
        <f>3.1*C41</f>
        <v>18.600000000000001</v>
      </c>
    </row>
    <row r="42" spans="1:5" x14ac:dyDescent="0.25">
      <c r="A42" s="29"/>
      <c r="B42" s="29"/>
      <c r="C42" s="29"/>
      <c r="D42" s="44">
        <f>SUM(D38:D41)</f>
        <v>6.9</v>
      </c>
      <c r="E42" s="12">
        <f>SUM(E38:E41)</f>
        <v>68.259999999999991</v>
      </c>
    </row>
    <row r="44" spans="1:5" x14ac:dyDescent="0.25">
      <c r="A44" s="29"/>
      <c r="B44" s="13" t="s">
        <v>44</v>
      </c>
      <c r="C44" s="13"/>
      <c r="D44" s="12"/>
      <c r="E44" s="12"/>
    </row>
    <row r="45" spans="1:5" ht="45" x14ac:dyDescent="0.25">
      <c r="A45" s="51" t="s">
        <v>33</v>
      </c>
      <c r="B45" s="51" t="s">
        <v>34</v>
      </c>
      <c r="C45" s="28">
        <v>0.9</v>
      </c>
      <c r="D45" s="35">
        <f>ROUND(1.1*C45,2)</f>
        <v>0.99</v>
      </c>
      <c r="E45" s="35">
        <f>ROUND(10.5*C45,2)</f>
        <v>9.4499999999999993</v>
      </c>
    </row>
    <row r="46" spans="1:5" ht="45" x14ac:dyDescent="0.25">
      <c r="A46" s="51" t="s">
        <v>571</v>
      </c>
      <c r="B46" s="51" t="s">
        <v>70</v>
      </c>
      <c r="C46" s="28">
        <v>0.1</v>
      </c>
      <c r="D46" s="35">
        <f>ROUND(0.45*C46,2)</f>
        <v>0.05</v>
      </c>
      <c r="E46" s="35">
        <f>ROUND(4.49*C46,2)</f>
        <v>0.45</v>
      </c>
    </row>
    <row r="47" spans="1:5" ht="60" x14ac:dyDescent="0.25">
      <c r="A47" s="29" t="s">
        <v>35</v>
      </c>
      <c r="B47" s="28" t="s">
        <v>36</v>
      </c>
      <c r="C47" s="28">
        <v>2</v>
      </c>
      <c r="D47" s="12">
        <f>2*2</f>
        <v>4</v>
      </c>
      <c r="E47" s="29">
        <f>19.88*C47</f>
        <v>39.76</v>
      </c>
    </row>
    <row r="48" spans="1:5" ht="45" x14ac:dyDescent="0.25">
      <c r="A48" s="28" t="s">
        <v>41</v>
      </c>
      <c r="B48" s="28" t="s">
        <v>42</v>
      </c>
      <c r="C48" s="28">
        <v>6</v>
      </c>
      <c r="D48" s="12">
        <f>0.31*6</f>
        <v>1.8599999999999999</v>
      </c>
      <c r="E48" s="29">
        <f>3.1*C48</f>
        <v>18.600000000000001</v>
      </c>
    </row>
    <row r="49" spans="1:5" x14ac:dyDescent="0.25">
      <c r="A49" s="29"/>
      <c r="B49" s="29"/>
      <c r="C49" s="29"/>
      <c r="D49" s="44">
        <f>SUM(D45:D48)</f>
        <v>6.9</v>
      </c>
      <c r="E49" s="12">
        <f>SUM(E45:E48)</f>
        <v>68.259999999999991</v>
      </c>
    </row>
    <row r="50" spans="1:5" x14ac:dyDescent="0.25">
      <c r="A50" s="29"/>
      <c r="B50" s="13" t="s">
        <v>45</v>
      </c>
      <c r="C50" s="13"/>
      <c r="D50" s="12"/>
      <c r="E50" s="12"/>
    </row>
    <row r="51" spans="1:5" ht="45" x14ac:dyDescent="0.25">
      <c r="A51" s="51" t="s">
        <v>33</v>
      </c>
      <c r="B51" s="51" t="s">
        <v>34</v>
      </c>
      <c r="C51" s="28">
        <v>0.9</v>
      </c>
      <c r="D51" s="35">
        <f>ROUND(1.1*C51,2)</f>
        <v>0.99</v>
      </c>
      <c r="E51" s="35">
        <f>ROUND(10.5*C51,2)</f>
        <v>9.4499999999999993</v>
      </c>
    </row>
    <row r="52" spans="1:5" ht="45" x14ac:dyDescent="0.25">
      <c r="A52" s="51" t="s">
        <v>571</v>
      </c>
      <c r="B52" s="51" t="s">
        <v>70</v>
      </c>
      <c r="C52" s="28">
        <v>0.1</v>
      </c>
      <c r="D52" s="35">
        <f>ROUND(0.45*C52,2)</f>
        <v>0.05</v>
      </c>
      <c r="E52" s="35">
        <f>ROUND(4.49*C52,2)</f>
        <v>0.45</v>
      </c>
    </row>
    <row r="53" spans="1:5" ht="60" x14ac:dyDescent="0.25">
      <c r="A53" s="29" t="s">
        <v>35</v>
      </c>
      <c r="B53" s="28" t="s">
        <v>36</v>
      </c>
      <c r="C53" s="28">
        <v>2</v>
      </c>
      <c r="D53" s="12">
        <f>2*2</f>
        <v>4</v>
      </c>
      <c r="E53" s="29">
        <f>19.88*C53</f>
        <v>39.76</v>
      </c>
    </row>
    <row r="54" spans="1:5" ht="45" x14ac:dyDescent="0.25">
      <c r="A54" s="28" t="s">
        <v>41</v>
      </c>
      <c r="B54" s="28" t="s">
        <v>42</v>
      </c>
      <c r="C54" s="28">
        <v>6</v>
      </c>
      <c r="D54" s="12">
        <f>0.31*6</f>
        <v>1.8599999999999999</v>
      </c>
      <c r="E54" s="29">
        <f>3.1*C54</f>
        <v>18.600000000000001</v>
      </c>
    </row>
    <row r="55" spans="1:5" x14ac:dyDescent="0.25">
      <c r="A55" s="29"/>
      <c r="B55" s="29"/>
      <c r="C55" s="29"/>
      <c r="D55" s="44">
        <f>SUM(D51:D54)</f>
        <v>6.9</v>
      </c>
      <c r="E55" s="12">
        <f>SUM(E51:E54)</f>
        <v>68.259999999999991</v>
      </c>
    </row>
    <row r="56" spans="1:5" hidden="1" x14ac:dyDescent="0.25"/>
    <row r="59" spans="1:5" x14ac:dyDescent="0.25">
      <c r="B59" s="52"/>
      <c r="C59" s="84"/>
      <c r="D59" s="25"/>
      <c r="E59" s="25"/>
    </row>
    <row r="166" spans="5:5" x14ac:dyDescent="0.25">
      <c r="E166" s="23">
        <v>12.5</v>
      </c>
    </row>
    <row r="174" spans="5:5" x14ac:dyDescent="0.25">
      <c r="E174" s="23">
        <v>12.5</v>
      </c>
    </row>
  </sheetData>
  <mergeCells count="2">
    <mergeCell ref="A5:D5"/>
    <mergeCell ref="A3:E3"/>
  </mergeCells>
  <pageMargins left="0.7" right="0.7" top="0.75" bottom="0.75" header="0.3" footer="0.3"/>
  <pageSetup paperSize="9" orientation="portrait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G174"/>
  <sheetViews>
    <sheetView workbookViewId="0">
      <selection activeCell="G505" sqref="G505"/>
    </sheetView>
  </sheetViews>
  <sheetFormatPr defaultRowHeight="15" x14ac:dyDescent="0.25"/>
  <cols>
    <col min="1" max="1" width="15.28515625" style="23" customWidth="1"/>
    <col min="2" max="2" width="34.140625" style="23" customWidth="1"/>
    <col min="3" max="3" width="15.7109375" style="23" customWidth="1"/>
    <col min="4" max="4" width="12.5703125" style="23" customWidth="1"/>
    <col min="5" max="5" width="9.140625" style="23"/>
    <col min="6" max="6" width="8.42578125" style="23" customWidth="1"/>
    <col min="7" max="16384" width="9.140625" style="23"/>
  </cols>
  <sheetData>
    <row r="1" spans="1:6" ht="66" customHeight="1" x14ac:dyDescent="0.25">
      <c r="D1" s="30"/>
      <c r="E1" s="30"/>
      <c r="F1" s="101"/>
    </row>
    <row r="2" spans="1:6" ht="23.25" customHeight="1" x14ac:dyDescent="0.25">
      <c r="D2" s="98"/>
      <c r="E2" s="30"/>
      <c r="F2" s="101"/>
    </row>
    <row r="3" spans="1:6" ht="21" customHeight="1" x14ac:dyDescent="0.3">
      <c r="A3" s="30"/>
      <c r="B3" s="102" t="s">
        <v>173</v>
      </c>
      <c r="C3" s="30"/>
      <c r="D3" s="30" t="s">
        <v>162</v>
      </c>
    </row>
    <row r="4" spans="1:6" x14ac:dyDescent="0.25">
      <c r="A4" s="135" t="s">
        <v>37</v>
      </c>
      <c r="B4" s="135"/>
      <c r="C4" s="135"/>
      <c r="D4" s="135"/>
      <c r="E4" s="29"/>
    </row>
    <row r="5" spans="1:6" ht="29.25" x14ac:dyDescent="0.25">
      <c r="A5" s="22" t="s">
        <v>1</v>
      </c>
      <c r="B5" s="22" t="s">
        <v>2</v>
      </c>
      <c r="C5" s="48" t="s">
        <v>439</v>
      </c>
      <c r="D5" s="22" t="s">
        <v>3</v>
      </c>
      <c r="E5" s="22" t="s">
        <v>23</v>
      </c>
    </row>
    <row r="6" spans="1:6" ht="30" x14ac:dyDescent="0.25">
      <c r="A6" s="28" t="s">
        <v>22</v>
      </c>
      <c r="B6" s="28" t="s">
        <v>4</v>
      </c>
      <c r="C6" s="28">
        <v>1</v>
      </c>
      <c r="D6" s="29">
        <v>0.93</v>
      </c>
      <c r="E6" s="29">
        <v>9.34</v>
      </c>
    </row>
    <row r="7" spans="1:6" ht="45" x14ac:dyDescent="0.25">
      <c r="A7" s="28" t="s">
        <v>28</v>
      </c>
      <c r="B7" s="28" t="s">
        <v>29</v>
      </c>
      <c r="C7" s="28">
        <v>1</v>
      </c>
      <c r="D7" s="29">
        <v>0.25</v>
      </c>
      <c r="E7" s="29">
        <v>2.7</v>
      </c>
    </row>
    <row r="8" spans="1:6" ht="30" x14ac:dyDescent="0.25">
      <c r="A8" s="28" t="s">
        <v>163</v>
      </c>
      <c r="B8" s="28" t="s">
        <v>645</v>
      </c>
      <c r="C8" s="28">
        <v>1</v>
      </c>
      <c r="D8" s="29">
        <v>0.45</v>
      </c>
      <c r="E8" s="29">
        <v>4.32</v>
      </c>
    </row>
    <row r="9" spans="1:6" ht="30" x14ac:dyDescent="0.25">
      <c r="A9" s="28" t="s">
        <v>164</v>
      </c>
      <c r="B9" s="28" t="s">
        <v>165</v>
      </c>
      <c r="C9" s="28">
        <v>1</v>
      </c>
      <c r="D9" s="46">
        <v>2</v>
      </c>
      <c r="E9" s="29">
        <v>19.8</v>
      </c>
    </row>
    <row r="10" spans="1:6" x14ac:dyDescent="0.25">
      <c r="A10" s="29"/>
      <c r="B10" s="29"/>
      <c r="C10" s="29"/>
      <c r="D10" s="12">
        <f>SUM(D6:D9)</f>
        <v>3.63</v>
      </c>
      <c r="E10" s="12">
        <f>SUM(E6:E9)</f>
        <v>36.159999999999997</v>
      </c>
    </row>
    <row r="12" spans="1:6" hidden="1" x14ac:dyDescent="0.25"/>
    <row r="13" spans="1:6" ht="23.25" customHeight="1" x14ac:dyDescent="0.3">
      <c r="A13" s="25"/>
      <c r="B13" s="80" t="s">
        <v>167</v>
      </c>
      <c r="D13" s="25" t="s">
        <v>168</v>
      </c>
    </row>
    <row r="14" spans="1:6" ht="29.25" x14ac:dyDescent="0.25">
      <c r="A14" s="22" t="s">
        <v>1</v>
      </c>
      <c r="B14" s="22" t="s">
        <v>2</v>
      </c>
      <c r="C14" s="48" t="s">
        <v>439</v>
      </c>
      <c r="D14" s="22" t="s">
        <v>3</v>
      </c>
      <c r="E14" s="22" t="s">
        <v>23</v>
      </c>
    </row>
    <row r="15" spans="1:6" ht="30" x14ac:dyDescent="0.25">
      <c r="A15" s="28" t="s">
        <v>24</v>
      </c>
      <c r="B15" s="28" t="s">
        <v>25</v>
      </c>
      <c r="C15" s="28">
        <v>1</v>
      </c>
      <c r="D15" s="29">
        <v>0.61</v>
      </c>
      <c r="E15" s="29">
        <v>6.06</v>
      </c>
    </row>
    <row r="16" spans="1:6" ht="30" x14ac:dyDescent="0.25">
      <c r="A16" s="28" t="s">
        <v>26</v>
      </c>
      <c r="B16" s="28" t="s">
        <v>27</v>
      </c>
      <c r="C16" s="28">
        <v>1</v>
      </c>
      <c r="D16" s="29">
        <v>0.76</v>
      </c>
      <c r="E16" s="29">
        <v>7.6</v>
      </c>
    </row>
    <row r="17" spans="1:7" ht="45" x14ac:dyDescent="0.25">
      <c r="A17" s="28" t="s">
        <v>28</v>
      </c>
      <c r="B17" s="28" t="s">
        <v>29</v>
      </c>
      <c r="C17" s="28">
        <v>1</v>
      </c>
      <c r="D17" s="29">
        <v>0.25</v>
      </c>
      <c r="E17" s="29">
        <v>2.7</v>
      </c>
    </row>
    <row r="18" spans="1:7" ht="45" x14ac:dyDescent="0.25">
      <c r="A18" s="28" t="s">
        <v>30</v>
      </c>
      <c r="B18" s="28" t="s">
        <v>714</v>
      </c>
      <c r="C18" s="28">
        <v>1</v>
      </c>
      <c r="D18" s="29">
        <v>0.25</v>
      </c>
      <c r="E18" s="29">
        <v>2.7</v>
      </c>
    </row>
    <row r="19" spans="1:7" ht="45" x14ac:dyDescent="0.25">
      <c r="A19" s="49" t="s">
        <v>31</v>
      </c>
      <c r="B19" s="49" t="s">
        <v>32</v>
      </c>
      <c r="C19" s="28">
        <v>1</v>
      </c>
      <c r="D19" s="50">
        <v>0.25</v>
      </c>
      <c r="E19" s="50">
        <v>2.7</v>
      </c>
    </row>
    <row r="20" spans="1:7" ht="30" x14ac:dyDescent="0.25">
      <c r="A20" s="29" t="s">
        <v>155</v>
      </c>
      <c r="B20" s="28" t="s">
        <v>658</v>
      </c>
      <c r="C20" s="28">
        <v>1</v>
      </c>
      <c r="D20" s="29">
        <v>2</v>
      </c>
      <c r="E20" s="29">
        <v>19.88</v>
      </c>
    </row>
    <row r="21" spans="1:7" ht="45" x14ac:dyDescent="0.25">
      <c r="A21" s="51" t="s">
        <v>33</v>
      </c>
      <c r="B21" s="51" t="s">
        <v>34</v>
      </c>
      <c r="C21" s="28">
        <v>0.1</v>
      </c>
      <c r="D21" s="35">
        <f>ROUND(1.1*C21,2)</f>
        <v>0.11</v>
      </c>
      <c r="E21" s="35">
        <f>ROUND(10.5*C21,2)</f>
        <v>1.05</v>
      </c>
    </row>
    <row r="22" spans="1:7" ht="60" x14ac:dyDescent="0.25">
      <c r="A22" s="29" t="s">
        <v>35</v>
      </c>
      <c r="B22" s="28" t="s">
        <v>36</v>
      </c>
      <c r="C22" s="28">
        <v>2</v>
      </c>
      <c r="D22" s="29">
        <f>2*2</f>
        <v>4</v>
      </c>
      <c r="E22" s="29">
        <f>19.88*C22</f>
        <v>39.76</v>
      </c>
    </row>
    <row r="23" spans="1:7" x14ac:dyDescent="0.25">
      <c r="A23" s="29"/>
      <c r="B23" s="29"/>
      <c r="C23" s="29"/>
      <c r="D23" s="12">
        <f>SUM(D15:D22)</f>
        <v>8.23</v>
      </c>
      <c r="E23" s="12">
        <f>SUM(E15:E22)</f>
        <v>82.449999999999989</v>
      </c>
    </row>
    <row r="25" spans="1:7" ht="18.75" x14ac:dyDescent="0.3">
      <c r="A25" s="25"/>
      <c r="B25" s="80" t="s">
        <v>570</v>
      </c>
      <c r="D25" s="25" t="s">
        <v>168</v>
      </c>
    </row>
    <row r="26" spans="1:7" ht="18.75" x14ac:dyDescent="0.3">
      <c r="A26" s="25"/>
      <c r="B26" s="80"/>
      <c r="D26" s="25"/>
      <c r="E26" s="85" t="s">
        <v>57</v>
      </c>
      <c r="F26" s="30"/>
      <c r="G26" s="30"/>
    </row>
    <row r="27" spans="1:7" ht="29.25" x14ac:dyDescent="0.25">
      <c r="A27" s="22" t="s">
        <v>1</v>
      </c>
      <c r="B27" s="22" t="s">
        <v>2</v>
      </c>
      <c r="C27" s="48" t="s">
        <v>439</v>
      </c>
      <c r="D27" s="22" t="s">
        <v>3</v>
      </c>
      <c r="E27" s="22" t="s">
        <v>23</v>
      </c>
    </row>
    <row r="28" spans="1:7" ht="30" x14ac:dyDescent="0.25">
      <c r="A28" s="28" t="s">
        <v>24</v>
      </c>
      <c r="B28" s="28" t="s">
        <v>25</v>
      </c>
      <c r="C28" s="28">
        <v>1</v>
      </c>
      <c r="D28" s="29">
        <v>0.61</v>
      </c>
      <c r="E28" s="29">
        <v>6.06</v>
      </c>
    </row>
    <row r="29" spans="1:7" ht="30" x14ac:dyDescent="0.25">
      <c r="A29" s="28" t="s">
        <v>26</v>
      </c>
      <c r="B29" s="28" t="s">
        <v>27</v>
      </c>
      <c r="C29" s="28">
        <v>1</v>
      </c>
      <c r="D29" s="29">
        <v>0.76</v>
      </c>
      <c r="E29" s="29">
        <v>7.6</v>
      </c>
    </row>
    <row r="30" spans="1:7" ht="45" x14ac:dyDescent="0.25">
      <c r="A30" s="28" t="s">
        <v>28</v>
      </c>
      <c r="B30" s="28" t="s">
        <v>29</v>
      </c>
      <c r="C30" s="28">
        <v>1</v>
      </c>
      <c r="D30" s="29">
        <v>0.25</v>
      </c>
      <c r="E30" s="29">
        <v>2.7</v>
      </c>
    </row>
    <row r="31" spans="1:7" ht="45" x14ac:dyDescent="0.25">
      <c r="A31" s="28" t="s">
        <v>30</v>
      </c>
      <c r="B31" s="28" t="s">
        <v>714</v>
      </c>
      <c r="C31" s="28">
        <v>1</v>
      </c>
      <c r="D31" s="29">
        <v>0.25</v>
      </c>
      <c r="E31" s="29">
        <v>2.7</v>
      </c>
    </row>
    <row r="32" spans="1:7" ht="45" x14ac:dyDescent="0.25">
      <c r="A32" s="49" t="s">
        <v>31</v>
      </c>
      <c r="B32" s="49" t="s">
        <v>32</v>
      </c>
      <c r="C32" s="28">
        <v>1</v>
      </c>
      <c r="D32" s="50">
        <v>0.25</v>
      </c>
      <c r="E32" s="50">
        <v>2.7</v>
      </c>
    </row>
    <row r="33" spans="1:5" ht="30" x14ac:dyDescent="0.25">
      <c r="A33" s="29" t="s">
        <v>155</v>
      </c>
      <c r="B33" s="28" t="s">
        <v>658</v>
      </c>
      <c r="C33" s="28">
        <v>1</v>
      </c>
      <c r="D33" s="29">
        <v>2</v>
      </c>
      <c r="E33" s="29">
        <v>19.88</v>
      </c>
    </row>
    <row r="34" spans="1:5" ht="45" x14ac:dyDescent="0.25">
      <c r="A34" s="51" t="s">
        <v>571</v>
      </c>
      <c r="B34" s="51" t="s">
        <v>70</v>
      </c>
      <c r="C34" s="28">
        <v>1</v>
      </c>
      <c r="D34" s="35">
        <v>0.45</v>
      </c>
      <c r="E34" s="35">
        <v>4.49</v>
      </c>
    </row>
    <row r="35" spans="1:5" ht="30" x14ac:dyDescent="0.25">
      <c r="A35" s="29" t="s">
        <v>572</v>
      </c>
      <c r="B35" s="28" t="s">
        <v>573</v>
      </c>
      <c r="C35" s="28">
        <v>1</v>
      </c>
      <c r="D35" s="29">
        <v>1.5</v>
      </c>
      <c r="E35" s="29">
        <v>15</v>
      </c>
    </row>
    <row r="36" spans="1:5" x14ac:dyDescent="0.25">
      <c r="A36" s="29"/>
      <c r="B36" s="29"/>
      <c r="C36" s="29"/>
      <c r="D36" s="12">
        <f>SUM(D28:D35)</f>
        <v>6.07</v>
      </c>
      <c r="E36" s="12">
        <f>SUM(E28:E35)</f>
        <v>61.13</v>
      </c>
    </row>
    <row r="37" spans="1:5" x14ac:dyDescent="0.25">
      <c r="A37" s="30"/>
      <c r="B37" s="30"/>
      <c r="C37" s="30"/>
      <c r="D37" s="31"/>
      <c r="E37" s="31"/>
    </row>
    <row r="38" spans="1:5" x14ac:dyDescent="0.25">
      <c r="E38" s="85" t="s">
        <v>38</v>
      </c>
    </row>
    <row r="39" spans="1:5" ht="29.25" x14ac:dyDescent="0.25">
      <c r="A39" s="22" t="s">
        <v>1</v>
      </c>
      <c r="B39" s="22" t="s">
        <v>2</v>
      </c>
      <c r="C39" s="48" t="s">
        <v>439</v>
      </c>
      <c r="D39" s="22" t="s">
        <v>3</v>
      </c>
      <c r="E39" s="22" t="s">
        <v>23</v>
      </c>
    </row>
    <row r="40" spans="1:5" ht="45" x14ac:dyDescent="0.25">
      <c r="A40" s="51" t="s">
        <v>571</v>
      </c>
      <c r="B40" s="51" t="s">
        <v>70</v>
      </c>
      <c r="C40" s="28">
        <v>1</v>
      </c>
      <c r="D40" s="35">
        <v>0.45</v>
      </c>
      <c r="E40" s="35">
        <v>4.49</v>
      </c>
    </row>
    <row r="41" spans="1:5" ht="30" x14ac:dyDescent="0.25">
      <c r="A41" s="29" t="s">
        <v>572</v>
      </c>
      <c r="B41" s="28" t="s">
        <v>573</v>
      </c>
      <c r="C41" s="28">
        <v>1</v>
      </c>
      <c r="D41" s="29">
        <v>1.5</v>
      </c>
      <c r="E41" s="29">
        <v>15</v>
      </c>
    </row>
    <row r="42" spans="1:5" x14ac:dyDescent="0.25">
      <c r="A42" s="29"/>
      <c r="B42" s="29"/>
      <c r="C42" s="29"/>
      <c r="D42" s="12">
        <f>SUM(D40:D41)</f>
        <v>1.95</v>
      </c>
      <c r="E42" s="12">
        <f>SUM(E40:E41)</f>
        <v>19.490000000000002</v>
      </c>
    </row>
    <row r="44" spans="1:5" x14ac:dyDescent="0.25">
      <c r="E44" s="85" t="s">
        <v>39</v>
      </c>
    </row>
    <row r="45" spans="1:5" ht="29.25" x14ac:dyDescent="0.25">
      <c r="A45" s="22" t="s">
        <v>1</v>
      </c>
      <c r="B45" s="22" t="s">
        <v>2</v>
      </c>
      <c r="C45" s="48" t="s">
        <v>439</v>
      </c>
      <c r="D45" s="22" t="s">
        <v>3</v>
      </c>
      <c r="E45" s="22" t="s">
        <v>23</v>
      </c>
    </row>
    <row r="46" spans="1:5" ht="45" x14ac:dyDescent="0.25">
      <c r="A46" s="51" t="s">
        <v>571</v>
      </c>
      <c r="B46" s="51" t="s">
        <v>70</v>
      </c>
      <c r="C46" s="28">
        <v>1</v>
      </c>
      <c r="D46" s="35">
        <v>0.45</v>
      </c>
      <c r="E46" s="35">
        <v>4.49</v>
      </c>
    </row>
    <row r="47" spans="1:5" ht="30" x14ac:dyDescent="0.25">
      <c r="A47" s="29" t="s">
        <v>572</v>
      </c>
      <c r="B47" s="28" t="s">
        <v>573</v>
      </c>
      <c r="C47" s="28">
        <v>1</v>
      </c>
      <c r="D47" s="29">
        <v>1.5</v>
      </c>
      <c r="E47" s="29">
        <v>15</v>
      </c>
    </row>
    <row r="48" spans="1:5" x14ac:dyDescent="0.25">
      <c r="A48" s="29"/>
      <c r="B48" s="29"/>
      <c r="C48" s="29"/>
      <c r="D48" s="12">
        <f>SUM(D46:D47)</f>
        <v>1.95</v>
      </c>
      <c r="E48" s="12">
        <f>SUM(E46:E47)</f>
        <v>19.490000000000002</v>
      </c>
    </row>
    <row r="166" spans="5:5" x14ac:dyDescent="0.25">
      <c r="E166" s="23">
        <v>12.5</v>
      </c>
    </row>
    <row r="174" spans="5:5" x14ac:dyDescent="0.25">
      <c r="E174" s="23">
        <v>12.5</v>
      </c>
    </row>
  </sheetData>
  <mergeCells count="1">
    <mergeCell ref="A4:D4"/>
  </mergeCells>
  <pageMargins left="0.7" right="0.7" top="0.75" bottom="0.75" header="0.3" footer="0.3"/>
  <pageSetup paperSize="9" orientation="portrait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G174"/>
  <sheetViews>
    <sheetView topLeftCell="A14" workbookViewId="0">
      <selection activeCell="G505" sqref="G505"/>
    </sheetView>
  </sheetViews>
  <sheetFormatPr defaultRowHeight="15" x14ac:dyDescent="0.25"/>
  <cols>
    <col min="1" max="1" width="15.28515625" style="23" customWidth="1"/>
    <col min="2" max="2" width="34.140625" style="23" customWidth="1"/>
    <col min="3" max="3" width="15.7109375" style="23" customWidth="1"/>
    <col min="4" max="4" width="12.5703125" style="23" customWidth="1"/>
    <col min="5" max="5" width="14.42578125" style="23" customWidth="1"/>
    <col min="6" max="6" width="8.42578125" style="23" customWidth="1"/>
    <col min="7" max="16384" width="9.140625" style="23"/>
  </cols>
  <sheetData>
    <row r="1" spans="1:6" ht="66" customHeight="1" x14ac:dyDescent="0.25">
      <c r="D1" s="30"/>
      <c r="F1" s="87"/>
    </row>
    <row r="2" spans="1:6" ht="23.25" customHeight="1" x14ac:dyDescent="0.25">
      <c r="E2" s="53"/>
      <c r="F2" s="75"/>
    </row>
    <row r="3" spans="1:6" ht="21" customHeight="1" x14ac:dyDescent="0.25">
      <c r="A3" s="30"/>
      <c r="B3" s="30"/>
      <c r="C3" s="30"/>
      <c r="D3" s="30"/>
    </row>
    <row r="4" spans="1:6" ht="147" customHeight="1" x14ac:dyDescent="0.25">
      <c r="A4" s="97" t="s">
        <v>68</v>
      </c>
      <c r="B4" s="98"/>
      <c r="C4" s="98"/>
      <c r="E4" s="53" t="s">
        <v>166</v>
      </c>
    </row>
    <row r="5" spans="1:6" ht="29.25" x14ac:dyDescent="0.25">
      <c r="A5" s="22" t="s">
        <v>1</v>
      </c>
      <c r="B5" s="22" t="s">
        <v>2</v>
      </c>
      <c r="C5" s="48" t="s">
        <v>59</v>
      </c>
      <c r="D5" s="22" t="s">
        <v>3</v>
      </c>
      <c r="E5" s="22" t="s">
        <v>23</v>
      </c>
    </row>
    <row r="6" spans="1:6" ht="30" x14ac:dyDescent="0.25">
      <c r="A6" s="49" t="s">
        <v>24</v>
      </c>
      <c r="B6" s="49" t="s">
        <v>25</v>
      </c>
      <c r="C6" s="28">
        <v>1</v>
      </c>
      <c r="D6" s="12">
        <v>0.61</v>
      </c>
      <c r="E6" s="29">
        <v>6.06</v>
      </c>
    </row>
    <row r="7" spans="1:6" ht="30" x14ac:dyDescent="0.25">
      <c r="A7" s="29" t="s">
        <v>155</v>
      </c>
      <c r="B7" s="28" t="s">
        <v>658</v>
      </c>
      <c r="C7" s="28">
        <v>1</v>
      </c>
      <c r="D7" s="29">
        <v>2</v>
      </c>
      <c r="E7" s="29">
        <v>19.88</v>
      </c>
    </row>
    <row r="8" spans="1:6" ht="45" x14ac:dyDescent="0.25">
      <c r="A8" s="29" t="s">
        <v>69</v>
      </c>
      <c r="B8" s="28" t="s">
        <v>70</v>
      </c>
      <c r="C8" s="28">
        <v>1</v>
      </c>
      <c r="D8" s="12">
        <f>ROUND(0.45*C8,2)</f>
        <v>0.45</v>
      </c>
      <c r="E8" s="29">
        <f>ROUND(4.49*C8,2)</f>
        <v>4.49</v>
      </c>
    </row>
    <row r="9" spans="1:6" ht="45" x14ac:dyDescent="0.25">
      <c r="A9" s="51" t="s">
        <v>28</v>
      </c>
      <c r="B9" s="51" t="s">
        <v>29</v>
      </c>
      <c r="C9" s="28">
        <v>1.1000000000000001</v>
      </c>
      <c r="D9" s="12">
        <f>ROUND(0.25*C9,2)</f>
        <v>0.28000000000000003</v>
      </c>
      <c r="E9" s="29">
        <f>ROUND(2.7*C9,2)</f>
        <v>2.97</v>
      </c>
    </row>
    <row r="10" spans="1:6" ht="45" x14ac:dyDescent="0.25">
      <c r="A10" s="28" t="s">
        <v>30</v>
      </c>
      <c r="B10" s="28" t="s">
        <v>714</v>
      </c>
      <c r="C10" s="28">
        <v>1</v>
      </c>
      <c r="D10" s="12">
        <v>0.25</v>
      </c>
      <c r="E10" s="29">
        <v>2.7</v>
      </c>
    </row>
    <row r="11" spans="1:6" x14ac:dyDescent="0.25">
      <c r="A11" s="29"/>
      <c r="B11" s="29"/>
      <c r="C11" s="29"/>
      <c r="D11" s="12">
        <f>SUM(D6:D10)</f>
        <v>3.59</v>
      </c>
      <c r="E11" s="12">
        <f>SUM(E6:E10)</f>
        <v>36.1</v>
      </c>
    </row>
    <row r="12" spans="1:6" x14ac:dyDescent="0.25">
      <c r="A12" s="99"/>
      <c r="B12" s="99"/>
      <c r="C12" s="99"/>
      <c r="D12" s="99"/>
      <c r="E12" s="99"/>
    </row>
    <row r="13" spans="1:6" hidden="1" x14ac:dyDescent="0.25"/>
    <row r="14" spans="1:6" ht="44.25" customHeight="1" x14ac:dyDescent="0.25">
      <c r="A14" s="137" t="s">
        <v>574</v>
      </c>
      <c r="B14" s="137"/>
      <c r="C14" s="137"/>
      <c r="D14" s="137"/>
      <c r="E14" s="68" t="s">
        <v>583</v>
      </c>
    </row>
    <row r="15" spans="1:6" ht="28.5" x14ac:dyDescent="0.25">
      <c r="A15" s="100"/>
      <c r="B15" s="100"/>
      <c r="C15" s="100"/>
      <c r="D15" s="100"/>
      <c r="E15" s="68" t="s">
        <v>57</v>
      </c>
    </row>
    <row r="16" spans="1:6" ht="29.25" x14ac:dyDescent="0.25">
      <c r="A16" s="22" t="s">
        <v>1</v>
      </c>
      <c r="B16" s="22" t="s">
        <v>2</v>
      </c>
      <c r="C16" s="48" t="s">
        <v>59</v>
      </c>
      <c r="D16" s="22" t="s">
        <v>3</v>
      </c>
      <c r="E16" s="22" t="s">
        <v>23</v>
      </c>
    </row>
    <row r="17" spans="1:7" ht="30" x14ac:dyDescent="0.25">
      <c r="A17" s="49" t="s">
        <v>24</v>
      </c>
      <c r="B17" s="49" t="s">
        <v>25</v>
      </c>
      <c r="C17" s="28">
        <v>1</v>
      </c>
      <c r="D17" s="12">
        <v>0.61</v>
      </c>
      <c r="E17" s="29">
        <v>6.06</v>
      </c>
    </row>
    <row r="18" spans="1:7" ht="45" x14ac:dyDescent="0.25">
      <c r="A18" s="29" t="s">
        <v>69</v>
      </c>
      <c r="B18" s="28" t="s">
        <v>70</v>
      </c>
      <c r="C18" s="28">
        <v>1</v>
      </c>
      <c r="D18" s="12">
        <f>ROUND(0.45*C18,2)</f>
        <v>0.45</v>
      </c>
      <c r="E18" s="29">
        <f>ROUND(4.49*C18,2)</f>
        <v>4.49</v>
      </c>
    </row>
    <row r="19" spans="1:7" ht="45" x14ac:dyDescent="0.25">
      <c r="A19" s="51" t="s">
        <v>28</v>
      </c>
      <c r="B19" s="51" t="s">
        <v>29</v>
      </c>
      <c r="C19" s="28">
        <v>1</v>
      </c>
      <c r="D19" s="12">
        <f>ROUND(0.25*C19,2)</f>
        <v>0.25</v>
      </c>
      <c r="E19" s="29">
        <f>ROUND(2.7*C19,2)</f>
        <v>2.7</v>
      </c>
    </row>
    <row r="20" spans="1:7" ht="45" x14ac:dyDescent="0.25">
      <c r="A20" s="28" t="s">
        <v>30</v>
      </c>
      <c r="B20" s="28" t="s">
        <v>714</v>
      </c>
      <c r="C20" s="28">
        <v>1</v>
      </c>
      <c r="D20" s="12">
        <v>0.25</v>
      </c>
      <c r="E20" s="29">
        <v>2.7</v>
      </c>
    </row>
    <row r="21" spans="1:7" ht="45" x14ac:dyDescent="0.25">
      <c r="A21" s="51" t="s">
        <v>571</v>
      </c>
      <c r="B21" s="51" t="s">
        <v>70</v>
      </c>
      <c r="C21" s="28">
        <v>1</v>
      </c>
      <c r="D21" s="35">
        <v>0.45</v>
      </c>
      <c r="E21" s="35">
        <v>4.49</v>
      </c>
    </row>
    <row r="22" spans="1:7" ht="30" x14ac:dyDescent="0.25">
      <c r="A22" s="29" t="s">
        <v>572</v>
      </c>
      <c r="B22" s="28" t="s">
        <v>573</v>
      </c>
      <c r="C22" s="28">
        <v>1</v>
      </c>
      <c r="D22" s="29">
        <v>1.5</v>
      </c>
      <c r="E22" s="29">
        <v>15</v>
      </c>
    </row>
    <row r="23" spans="1:7" x14ac:dyDescent="0.25">
      <c r="A23" s="29"/>
      <c r="B23" s="29"/>
      <c r="C23" s="29"/>
      <c r="D23" s="12">
        <f>SUM(D17:D22)</f>
        <v>3.5100000000000002</v>
      </c>
      <c r="E23" s="12">
        <f>SUM(E17:E22)</f>
        <v>35.44</v>
      </c>
    </row>
    <row r="25" spans="1:7" x14ac:dyDescent="0.25">
      <c r="E25" s="85" t="s">
        <v>38</v>
      </c>
    </row>
    <row r="26" spans="1:7" ht="29.25" x14ac:dyDescent="0.25">
      <c r="A26" s="22" t="s">
        <v>1</v>
      </c>
      <c r="B26" s="22" t="s">
        <v>2</v>
      </c>
      <c r="C26" s="48" t="s">
        <v>439</v>
      </c>
      <c r="D26" s="22" t="s">
        <v>3</v>
      </c>
      <c r="E26" s="22" t="s">
        <v>23</v>
      </c>
      <c r="F26" s="30"/>
      <c r="G26" s="30"/>
    </row>
    <row r="27" spans="1:7" ht="45" x14ac:dyDescent="0.25">
      <c r="A27" s="51" t="s">
        <v>571</v>
      </c>
      <c r="B27" s="51" t="s">
        <v>70</v>
      </c>
      <c r="C27" s="28">
        <v>1</v>
      </c>
      <c r="D27" s="35">
        <v>0.45</v>
      </c>
      <c r="E27" s="35">
        <v>4.49</v>
      </c>
    </row>
    <row r="28" spans="1:7" ht="30" x14ac:dyDescent="0.25">
      <c r="A28" s="29" t="s">
        <v>572</v>
      </c>
      <c r="B28" s="28" t="s">
        <v>573</v>
      </c>
      <c r="C28" s="28">
        <v>1</v>
      </c>
      <c r="D28" s="29">
        <v>1.5</v>
      </c>
      <c r="E28" s="29">
        <v>15</v>
      </c>
    </row>
    <row r="29" spans="1:7" x14ac:dyDescent="0.25">
      <c r="A29" s="29"/>
      <c r="B29" s="29"/>
      <c r="C29" s="29"/>
      <c r="D29" s="12">
        <f>SUM(D27:D28)</f>
        <v>1.95</v>
      </c>
      <c r="E29" s="12">
        <f>SUM(E27:E28)</f>
        <v>19.490000000000002</v>
      </c>
    </row>
    <row r="31" spans="1:7" x14ac:dyDescent="0.25">
      <c r="E31" s="85" t="s">
        <v>39</v>
      </c>
    </row>
    <row r="32" spans="1:7" ht="29.25" x14ac:dyDescent="0.25">
      <c r="A32" s="22" t="s">
        <v>1</v>
      </c>
      <c r="B32" s="22" t="s">
        <v>2</v>
      </c>
      <c r="C32" s="48" t="s">
        <v>439</v>
      </c>
      <c r="D32" s="22" t="s">
        <v>3</v>
      </c>
      <c r="E32" s="22" t="s">
        <v>23</v>
      </c>
    </row>
    <row r="33" spans="1:5" ht="45" x14ac:dyDescent="0.25">
      <c r="A33" s="51" t="s">
        <v>571</v>
      </c>
      <c r="B33" s="51" t="s">
        <v>70</v>
      </c>
      <c r="C33" s="28">
        <v>1</v>
      </c>
      <c r="D33" s="35">
        <v>0.45</v>
      </c>
      <c r="E33" s="35">
        <v>4.49</v>
      </c>
    </row>
    <row r="34" spans="1:5" ht="30" x14ac:dyDescent="0.25">
      <c r="A34" s="29" t="s">
        <v>572</v>
      </c>
      <c r="B34" s="28" t="s">
        <v>573</v>
      </c>
      <c r="C34" s="28">
        <v>1</v>
      </c>
      <c r="D34" s="29">
        <v>1.5</v>
      </c>
      <c r="E34" s="29">
        <v>15</v>
      </c>
    </row>
    <row r="35" spans="1:5" x14ac:dyDescent="0.25">
      <c r="A35" s="29"/>
      <c r="B35" s="29"/>
      <c r="C35" s="29"/>
      <c r="D35" s="12">
        <f>SUM(D33:D34)</f>
        <v>1.95</v>
      </c>
      <c r="E35" s="12">
        <f>SUM(E33:E34)</f>
        <v>19.490000000000002</v>
      </c>
    </row>
    <row r="47" spans="1:5" x14ac:dyDescent="0.25">
      <c r="B47" s="37"/>
    </row>
    <row r="166" spans="5:5" x14ac:dyDescent="0.25">
      <c r="E166" s="23">
        <v>12.5</v>
      </c>
    </row>
    <row r="174" spans="5:5" x14ac:dyDescent="0.25">
      <c r="E174" s="23">
        <v>12.5</v>
      </c>
    </row>
  </sheetData>
  <mergeCells count="1">
    <mergeCell ref="A14:D14"/>
  </mergeCells>
  <pageMargins left="0.70866141732283472" right="0.70866141732283472" top="0.74803149606299213" bottom="0.74803149606299213" header="0.31496062992125984" footer="0.31496062992125984"/>
  <pageSetup paperSize="9" scale="71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12</vt:i4>
      </vt:variant>
    </vt:vector>
  </HeadingPairs>
  <TitlesOfParts>
    <vt:vector size="23" baseType="lpstr">
      <vt:lpstr>прил 1 к приказу</vt:lpstr>
      <vt:lpstr>прил 2 к прик кариес2018 новый</vt:lpstr>
      <vt:lpstr>пульпит2019 новый</vt:lpstr>
      <vt:lpstr>периодонтит острый 2018</vt:lpstr>
      <vt:lpstr>периодонтит хронич 2018</vt:lpstr>
      <vt:lpstr>периодонтит распломб к 2018</vt:lpstr>
      <vt:lpstr>парадонтологи 2018</vt:lpstr>
      <vt:lpstr>пародонтоз и гингивит</vt:lpstr>
      <vt:lpstr>заб слиз полости рта (сопр)</vt:lpstr>
      <vt:lpstr>хирургия</vt:lpstr>
      <vt:lpstr>хирургия детская</vt:lpstr>
      <vt:lpstr>'прил 1 к приказу'!Заголовки_для_печати</vt:lpstr>
      <vt:lpstr>'заб слиз полости рта (сопр)'!Область_печати</vt:lpstr>
      <vt:lpstr>'парадонтологи 2018'!Область_печати</vt:lpstr>
      <vt:lpstr>'пародонтоз и гингивит'!Область_печати</vt:lpstr>
      <vt:lpstr>'периодонтит острый 2018'!Область_печати</vt:lpstr>
      <vt:lpstr>'периодонтит распломб к 2018'!Область_печати</vt:lpstr>
      <vt:lpstr>'периодонтит хронич 2018'!Область_печати</vt:lpstr>
      <vt:lpstr>'прил 1 к приказу'!Область_печати</vt:lpstr>
      <vt:lpstr>'прил 2 к прик кариес2018 новый'!Область_печати</vt:lpstr>
      <vt:lpstr>'пульпит2019 новый'!Область_печати</vt:lpstr>
      <vt:lpstr>хирургия!Область_печати</vt:lpstr>
      <vt:lpstr>'хирургия детская'!Область_печати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2019-05-26T20:54:57Z</dcterms:modified>
</cp:coreProperties>
</file>