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codeName="ЭтаКнига" defaultThemeVersion="124226"/>
  <bookViews>
    <workbookView xWindow="120" yWindow="285" windowWidth="15120" windowHeight="7830" tabRatio="976"/>
  </bookViews>
  <sheets>
    <sheet name="прил 1 к приказу" sheetId="21" r:id="rId1"/>
    <sheet name="прил 2 к прик кариес2018 новый" sheetId="11" r:id="rId2"/>
    <sheet name="пульпит2018 новый" sheetId="12" r:id="rId3"/>
    <sheet name="периодонтит острый 2018" sheetId="13" r:id="rId4"/>
    <sheet name="периодонтит хронич 2018" sheetId="14" r:id="rId5"/>
    <sheet name="периодонтит распломб к 2018" sheetId="18" r:id="rId6"/>
    <sheet name="парадонтологи 2018" sheetId="15" r:id="rId7"/>
    <sheet name="пародонтоз и гингивит" sheetId="19" r:id="rId8"/>
    <sheet name="заб слиз полости рта (сопр)" sheetId="16" r:id="rId9"/>
    <sheet name="хирургия" sheetId="17" r:id="rId10"/>
    <sheet name="хирургия детская" sheetId="23" r:id="rId11"/>
  </sheets>
  <definedNames>
    <definedName name="_xlnm._FilterDatabase" localSheetId="0" hidden="1">'прил 1 к приказу'!$A$64:$F$182</definedName>
    <definedName name="_xlnm.Print_Titles" localSheetId="0">'прил 1 к приказу'!$16:$17</definedName>
    <definedName name="_xlnm.Print_Area" localSheetId="8">'заб слиз полости рта (сопр)'!$A$4:$E$35</definedName>
    <definedName name="_xlnm.Print_Area" localSheetId="6">'парадонтологи 2018'!$A$3:$E$55</definedName>
    <definedName name="_xlnm.Print_Area" localSheetId="7">'пародонтоз и гингивит'!$A$3:$E$48</definedName>
    <definedName name="_xlnm.Print_Area" localSheetId="3">'периодонтит острый 2018'!$B$3:$F$98</definedName>
    <definedName name="_xlnm.Print_Area" localSheetId="5">'периодонтит распломб к 2018'!$B$3:$F$142</definedName>
    <definedName name="_xlnm.Print_Area" localSheetId="4">'периодонтит хронич 2018'!$B$3:$F$82</definedName>
    <definedName name="_xlnm.Print_Area" localSheetId="0">'прил 1 к приказу'!$A$6:$F$182</definedName>
    <definedName name="_xlnm.Print_Area" localSheetId="1">'прил 2 к прик кариес2018 новый'!$A$1:$E$22</definedName>
    <definedName name="_xlnm.Print_Area" localSheetId="2">'пульпит2018 новый'!$A$4:$E$199</definedName>
    <definedName name="_xlnm.Print_Area" localSheetId="9">хирургия!$A$4:$E$206</definedName>
    <definedName name="_xlnm.Print_Area" localSheetId="10">'хирургия детская'!$A$3:$D$80</definedName>
  </definedNames>
  <calcPr calcId="144525"/>
</workbook>
</file>

<file path=xl/calcChain.xml><?xml version="1.0" encoding="utf-8"?>
<calcChain xmlns="http://schemas.openxmlformats.org/spreadsheetml/2006/main">
  <c r="D80" i="23" l="1"/>
  <c r="C80" i="23"/>
  <c r="D71" i="23" l="1"/>
  <c r="C71" i="23"/>
  <c r="E25" i="12"/>
  <c r="D25" i="12"/>
  <c r="E34" i="12" l="1"/>
  <c r="D34" i="12"/>
  <c r="E108" i="17" l="1"/>
  <c r="E115" i="17"/>
  <c r="E122" i="17"/>
  <c r="E135" i="17"/>
  <c r="E142" i="17"/>
  <c r="E150" i="17"/>
  <c r="E172" i="17"/>
  <c r="E180" i="17"/>
  <c r="E185" i="17"/>
  <c r="E187" i="17"/>
  <c r="E193" i="17"/>
  <c r="E200" i="17"/>
  <c r="E206" i="17"/>
  <c r="E102" i="18"/>
  <c r="E101" i="18"/>
  <c r="E107" i="18"/>
  <c r="E113" i="18"/>
  <c r="E114" i="18"/>
  <c r="E118" i="18" s="1"/>
  <c r="E115" i="18"/>
  <c r="E116" i="18"/>
  <c r="E126" i="18"/>
  <c r="E128" i="18" s="1"/>
  <c r="E127" i="18"/>
  <c r="E133" i="18"/>
  <c r="E137" i="18" s="1"/>
  <c r="E134" i="18"/>
  <c r="E136" i="18"/>
  <c r="E142" i="18"/>
  <c r="D107" i="17"/>
  <c r="D108" i="17" s="1"/>
  <c r="D114" i="17"/>
  <c r="D115" i="17" s="1"/>
  <c r="D122" i="17"/>
  <c r="D128" i="17"/>
  <c r="D129" i="17" s="1"/>
  <c r="D135" i="17"/>
  <c r="D142" i="17"/>
  <c r="D150" i="17"/>
  <c r="D158" i="17"/>
  <c r="D166" i="17"/>
  <c r="D172" i="17"/>
  <c r="D180" i="17"/>
  <c r="D185" i="17"/>
  <c r="D187" i="17"/>
  <c r="D193" i="17"/>
  <c r="D198" i="17"/>
  <c r="D200" i="17" s="1"/>
  <c r="D205" i="17"/>
  <c r="D206" i="17"/>
  <c r="D118" i="12"/>
  <c r="D128" i="12"/>
  <c r="E128" i="12"/>
  <c r="D136" i="12"/>
  <c r="E136" i="12"/>
  <c r="D137" i="12"/>
  <c r="D139" i="12" s="1"/>
  <c r="E137" i="12"/>
  <c r="D146" i="12"/>
  <c r="E146" i="12"/>
  <c r="D147" i="12"/>
  <c r="E149" i="12"/>
  <c r="D149" i="12"/>
  <c r="D157" i="12"/>
  <c r="E157" i="12"/>
  <c r="D165" i="12"/>
  <c r="E165" i="12"/>
  <c r="D166" i="12"/>
  <c r="E166" i="12"/>
  <c r="E168" i="12" s="1"/>
  <c r="D175" i="12"/>
  <c r="E175" i="12"/>
  <c r="E178" i="12" s="1"/>
  <c r="D176" i="12"/>
  <c r="D178" i="12" s="1"/>
  <c r="D185" i="12"/>
  <c r="E185" i="12"/>
  <c r="D193" i="12"/>
  <c r="E193" i="12"/>
  <c r="D199" i="12"/>
  <c r="E199" i="12"/>
  <c r="D188" i="17" l="1"/>
  <c r="E188" i="17"/>
  <c r="E139" i="12"/>
  <c r="D168" i="12"/>
  <c r="E12" i="15"/>
  <c r="F134" i="18"/>
  <c r="F99" i="18"/>
  <c r="F64" i="18"/>
  <c r="F26" i="14"/>
  <c r="F72" i="13"/>
  <c r="F48" i="13"/>
  <c r="F96" i="13"/>
  <c r="E89" i="12"/>
  <c r="E70" i="12"/>
  <c r="D98" i="17" l="1"/>
  <c r="D78" i="17"/>
  <c r="D37" i="17"/>
  <c r="D13" i="15"/>
  <c r="E99" i="18"/>
  <c r="E92" i="18"/>
  <c r="E81" i="18"/>
  <c r="E66" i="18"/>
  <c r="E64" i="18"/>
  <c r="E57" i="18"/>
  <c r="E46" i="18"/>
  <c r="E29" i="18"/>
  <c r="E37" i="14"/>
  <c r="E96" i="13"/>
  <c r="E72" i="13"/>
  <c r="E48" i="13"/>
  <c r="E24" i="13"/>
  <c r="D89" i="12"/>
  <c r="D70" i="12"/>
  <c r="F32" i="13" l="1"/>
  <c r="F23" i="13"/>
  <c r="F15" i="13"/>
  <c r="E68" i="12"/>
  <c r="E58" i="12"/>
  <c r="E107" i="12"/>
  <c r="F153" i="21" l="1"/>
  <c r="E69" i="12" l="1"/>
  <c r="E72" i="12" s="1"/>
  <c r="D69" i="12"/>
  <c r="D68" i="12"/>
  <c r="E88" i="12"/>
  <c r="E91" i="12" s="1"/>
  <c r="D88" i="12"/>
  <c r="D82" i="12"/>
  <c r="F76" i="21" s="1"/>
  <c r="E82" i="12"/>
  <c r="E52" i="15"/>
  <c r="D52" i="15"/>
  <c r="E51" i="15"/>
  <c r="D51" i="15"/>
  <c r="E46" i="15"/>
  <c r="D46" i="15"/>
  <c r="E45" i="15"/>
  <c r="D45" i="15"/>
  <c r="E39" i="15"/>
  <c r="D39" i="15"/>
  <c r="E38" i="15"/>
  <c r="D38" i="15"/>
  <c r="E33" i="15"/>
  <c r="D33" i="15"/>
  <c r="E32" i="15"/>
  <c r="D32" i="15"/>
  <c r="E26" i="15"/>
  <c r="D26" i="15"/>
  <c r="E25" i="15"/>
  <c r="D25" i="15"/>
  <c r="E20" i="15"/>
  <c r="D20" i="15"/>
  <c r="E19" i="15"/>
  <c r="D19" i="15"/>
  <c r="E13" i="15"/>
  <c r="E14" i="15"/>
  <c r="D14" i="15"/>
  <c r="D72" i="12" l="1"/>
  <c r="F75" i="21" s="1"/>
  <c r="D91" i="12"/>
  <c r="F77" i="21" s="1"/>
  <c r="E35" i="16"/>
  <c r="D35" i="16"/>
  <c r="F51" i="21" s="1"/>
  <c r="E29" i="16"/>
  <c r="D29" i="16"/>
  <c r="F50" i="21" s="1"/>
  <c r="E19" i="16"/>
  <c r="D19" i="16"/>
  <c r="E18" i="16"/>
  <c r="D18" i="16"/>
  <c r="E48" i="19"/>
  <c r="D48" i="19"/>
  <c r="F39" i="21" s="1"/>
  <c r="E42" i="19"/>
  <c r="D42" i="19"/>
  <c r="F38" i="21" s="1"/>
  <c r="E36" i="19"/>
  <c r="D36" i="19"/>
  <c r="F37" i="21" s="1"/>
  <c r="D47" i="23"/>
  <c r="C47" i="23"/>
  <c r="F162" i="21" s="1"/>
  <c r="D62" i="23"/>
  <c r="C62" i="23"/>
  <c r="F165" i="21" s="1"/>
  <c r="D57" i="23"/>
  <c r="C57" i="23"/>
  <c r="F164" i="21" s="1"/>
  <c r="D52" i="23"/>
  <c r="C52" i="23"/>
  <c r="F163" i="21" s="1"/>
  <c r="D41" i="23"/>
  <c r="C41" i="23"/>
  <c r="F161" i="21" s="1"/>
  <c r="D36" i="23"/>
  <c r="C36" i="23"/>
  <c r="F160" i="21" s="1"/>
  <c r="D31" i="23"/>
  <c r="C31" i="23"/>
  <c r="F159" i="21" s="1"/>
  <c r="C20" i="23"/>
  <c r="F155" i="21" s="1"/>
  <c r="D20" i="23"/>
  <c r="E23" i="16" l="1"/>
  <c r="F156" i="21"/>
  <c r="D23" i="16"/>
  <c r="F49" i="21" s="1"/>
  <c r="D10" i="23"/>
  <c r="C10" i="23"/>
  <c r="F154" i="21" s="1"/>
  <c r="E22" i="11" l="1"/>
  <c r="D22" i="11"/>
  <c r="F65" i="21" s="1"/>
  <c r="E21" i="19" l="1"/>
  <c r="D21" i="19"/>
  <c r="E9" i="16"/>
  <c r="D9" i="16"/>
  <c r="E8" i="16"/>
  <c r="D8" i="16"/>
  <c r="F64" i="21" l="1"/>
  <c r="F57" i="21"/>
  <c r="E22" i="19" l="1"/>
  <c r="E54" i="15"/>
  <c r="E48" i="15"/>
  <c r="E41" i="15"/>
  <c r="E53" i="15"/>
  <c r="E47" i="15"/>
  <c r="E40" i="15"/>
  <c r="E34" i="15"/>
  <c r="E27" i="15"/>
  <c r="E21" i="15"/>
  <c r="E15" i="15"/>
  <c r="F133" i="18"/>
  <c r="F126" i="18"/>
  <c r="F115" i="18"/>
  <c r="F114" i="18"/>
  <c r="F113" i="18"/>
  <c r="F98" i="18"/>
  <c r="F91" i="18"/>
  <c r="F80" i="18"/>
  <c r="F79" i="18"/>
  <c r="F78" i="18"/>
  <c r="F44" i="18"/>
  <c r="F43" i="18"/>
  <c r="F28" i="18"/>
  <c r="F21" i="18"/>
  <c r="F10" i="18"/>
  <c r="F9" i="18"/>
  <c r="F72" i="14"/>
  <c r="F80" i="14"/>
  <c r="F79" i="14"/>
  <c r="F63" i="14"/>
  <c r="F62" i="14"/>
  <c r="F53" i="14"/>
  <c r="F35" i="14"/>
  <c r="F25" i="14"/>
  <c r="F18" i="14"/>
  <c r="F9" i="14"/>
  <c r="F8" i="14"/>
  <c r="F95" i="13"/>
  <c r="F87" i="13"/>
  <c r="F80" i="13"/>
  <c r="F71" i="13"/>
  <c r="F63" i="13"/>
  <c r="F47" i="13"/>
  <c r="E47" i="13"/>
  <c r="D15" i="12"/>
  <c r="E23" i="19"/>
  <c r="E10" i="19"/>
  <c r="D10" i="19"/>
  <c r="F69" i="21" l="1"/>
  <c r="F47" i="21"/>
  <c r="E11" i="11"/>
  <c r="D11" i="11"/>
  <c r="E16" i="11" l="1"/>
  <c r="D16" i="11"/>
  <c r="F66" i="21" s="1"/>
  <c r="D117" i="12"/>
  <c r="D120" i="12" s="1"/>
  <c r="D108" i="12"/>
  <c r="D107" i="12"/>
  <c r="E117" i="12"/>
  <c r="E120" i="12" s="1"/>
  <c r="E108" i="12"/>
  <c r="E110" i="12" s="1"/>
  <c r="E99" i="12"/>
  <c r="D99" i="12"/>
  <c r="E52" i="12"/>
  <c r="D50" i="12"/>
  <c r="D52" i="12" s="1"/>
  <c r="E41" i="12"/>
  <c r="D41" i="12"/>
  <c r="E15" i="12"/>
  <c r="E80" i="13"/>
  <c r="E82" i="13" s="1"/>
  <c r="F99" i="21" s="1"/>
  <c r="F58" i="13"/>
  <c r="E56" i="13"/>
  <c r="E58" i="13" s="1"/>
  <c r="F96" i="21" s="1"/>
  <c r="F34" i="13"/>
  <c r="E32" i="13"/>
  <c r="E34" i="13" s="1"/>
  <c r="F93" i="21" s="1"/>
  <c r="F10" i="13"/>
  <c r="E79" i="18"/>
  <c r="E44" i="18"/>
  <c r="E9" i="18"/>
  <c r="E64" i="14"/>
  <c r="E18" i="14"/>
  <c r="E80" i="14"/>
  <c r="E79" i="14"/>
  <c r="E72" i="14"/>
  <c r="E73" i="14" s="1"/>
  <c r="F109" i="21" s="1"/>
  <c r="E63" i="14"/>
  <c r="E62" i="14"/>
  <c r="F82" i="14"/>
  <c r="F73" i="14"/>
  <c r="F66" i="14"/>
  <c r="E53" i="14"/>
  <c r="E52" i="14"/>
  <c r="E45" i="14"/>
  <c r="E46" i="14" s="1"/>
  <c r="F106" i="21" s="1"/>
  <c r="E36" i="14"/>
  <c r="E35" i="14"/>
  <c r="F52" i="14"/>
  <c r="F55" i="14" s="1"/>
  <c r="F45" i="14"/>
  <c r="F46" i="14" s="1"/>
  <c r="F36" i="14"/>
  <c r="F39" i="14" s="1"/>
  <c r="F19" i="14"/>
  <c r="E19" i="14"/>
  <c r="F103" i="21" s="1"/>
  <c r="D22" i="19"/>
  <c r="D23" i="19" s="1"/>
  <c r="F142" i="18"/>
  <c r="F126" i="21"/>
  <c r="F137" i="18"/>
  <c r="F128" i="18"/>
  <c r="F118" i="18"/>
  <c r="E98" i="18"/>
  <c r="E91" i="18"/>
  <c r="E93" i="18" s="1"/>
  <c r="F120" i="21" s="1"/>
  <c r="E80" i="18"/>
  <c r="E78" i="18"/>
  <c r="F107" i="18"/>
  <c r="F122" i="21"/>
  <c r="F102" i="18"/>
  <c r="F93" i="18"/>
  <c r="F83" i="18"/>
  <c r="E63" i="18"/>
  <c r="E56" i="18"/>
  <c r="E45" i="18"/>
  <c r="E43" i="18"/>
  <c r="F72" i="18"/>
  <c r="E72" i="18"/>
  <c r="F118" i="21" s="1"/>
  <c r="F63" i="18"/>
  <c r="F67" i="18" s="1"/>
  <c r="F56" i="18"/>
  <c r="F58" i="18" s="1"/>
  <c r="F45" i="18"/>
  <c r="F48" i="18" s="1"/>
  <c r="F37" i="18"/>
  <c r="E37" i="18"/>
  <c r="F114" i="21" s="1"/>
  <c r="F23" i="18"/>
  <c r="E21" i="18"/>
  <c r="E23" i="18" s="1"/>
  <c r="F112" i="21" s="1"/>
  <c r="E95" i="13"/>
  <c r="E87" i="13"/>
  <c r="E89" i="13" s="1"/>
  <c r="F100" i="21" s="1"/>
  <c r="E71" i="13"/>
  <c r="E63" i="13"/>
  <c r="E65" i="13" s="1"/>
  <c r="F97" i="21" s="1"/>
  <c r="F98" i="13"/>
  <c r="F89" i="13"/>
  <c r="F82" i="13"/>
  <c r="F74" i="13"/>
  <c r="F65" i="13"/>
  <c r="E39" i="13"/>
  <c r="E41" i="13" s="1"/>
  <c r="F94" i="21" s="1"/>
  <c r="F50" i="13"/>
  <c r="F39" i="13"/>
  <c r="F41" i="13" s="1"/>
  <c r="F146" i="21"/>
  <c r="F56" i="21"/>
  <c r="F145" i="21"/>
  <c r="D99" i="17"/>
  <c r="F144" i="21" s="1"/>
  <c r="D79" i="17"/>
  <c r="F54" i="21" s="1"/>
  <c r="D38" i="17"/>
  <c r="F140" i="21" s="1"/>
  <c r="F59" i="21"/>
  <c r="F152" i="21"/>
  <c r="F151" i="21"/>
  <c r="F58" i="21"/>
  <c r="F150" i="21"/>
  <c r="F149" i="21"/>
  <c r="F148" i="21"/>
  <c r="F147" i="21"/>
  <c r="E99" i="17"/>
  <c r="E91" i="17"/>
  <c r="D91" i="17"/>
  <c r="F143" i="21" s="1"/>
  <c r="E84" i="17"/>
  <c r="D84" i="17"/>
  <c r="F55" i="21" s="1"/>
  <c r="E79" i="17"/>
  <c r="E72" i="17"/>
  <c r="D72" i="17"/>
  <c r="F53" i="21" s="1"/>
  <c r="E66" i="17"/>
  <c r="D66" i="17"/>
  <c r="F52" i="21" s="1"/>
  <c r="E54" i="17"/>
  <c r="D54" i="17"/>
  <c r="F142" i="21" s="1"/>
  <c r="E45" i="17"/>
  <c r="D45" i="17"/>
  <c r="F141" i="21" s="1"/>
  <c r="E38" i="17"/>
  <c r="E29" i="17"/>
  <c r="D29" i="17"/>
  <c r="F139" i="21" s="1"/>
  <c r="E14" i="17"/>
  <c r="E22" i="15"/>
  <c r="E16" i="15"/>
  <c r="E11" i="16"/>
  <c r="D11" i="16"/>
  <c r="F32" i="18"/>
  <c r="E28" i="18"/>
  <c r="F13" i="18"/>
  <c r="E10" i="18"/>
  <c r="F61" i="21"/>
  <c r="F60" i="21"/>
  <c r="E8" i="17"/>
  <c r="D14" i="17"/>
  <c r="F137" i="21" s="1"/>
  <c r="D8" i="17"/>
  <c r="F136" i="21" s="1"/>
  <c r="D54" i="15"/>
  <c r="D48" i="15"/>
  <c r="D41" i="15"/>
  <c r="E35" i="15"/>
  <c r="E20" i="17"/>
  <c r="D20" i="17"/>
  <c r="F138" i="21" s="1"/>
  <c r="E55" i="15"/>
  <c r="D53" i="15"/>
  <c r="E49" i="15"/>
  <c r="D47" i="15"/>
  <c r="E42" i="15"/>
  <c r="D40" i="15"/>
  <c r="D34" i="15"/>
  <c r="E28" i="15"/>
  <c r="D27" i="15"/>
  <c r="D21" i="15"/>
  <c r="D22" i="15" s="1"/>
  <c r="D15" i="15"/>
  <c r="D16" i="15" s="1"/>
  <c r="F12" i="14"/>
  <c r="E9" i="14"/>
  <c r="F28" i="14"/>
  <c r="E25" i="14"/>
  <c r="E8" i="14"/>
  <c r="E12" i="14" s="1"/>
  <c r="F102" i="21" s="1"/>
  <c r="E23" i="13"/>
  <c r="E15" i="13"/>
  <c r="E17" i="13" s="1"/>
  <c r="F91" i="21" s="1"/>
  <c r="F17" i="13"/>
  <c r="E8" i="13"/>
  <c r="E10" i="13" s="1"/>
  <c r="F90" i="21" s="1"/>
  <c r="F26" i="13"/>
  <c r="F73" i="21" l="1"/>
  <c r="F87" i="21"/>
  <c r="F84" i="21"/>
  <c r="F86" i="21"/>
  <c r="F72" i="21"/>
  <c r="F78" i="21"/>
  <c r="F81" i="21"/>
  <c r="F85" i="21"/>
  <c r="F41" i="21"/>
  <c r="F40" i="21"/>
  <c r="F36" i="21"/>
  <c r="F48" i="21"/>
  <c r="E39" i="14"/>
  <c r="F105" i="21" s="1"/>
  <c r="F123" i="21"/>
  <c r="E32" i="18"/>
  <c r="F113" i="21" s="1"/>
  <c r="F125" i="21"/>
  <c r="E58" i="18"/>
  <c r="F116" i="21" s="1"/>
  <c r="E83" i="18"/>
  <c r="F119" i="21" s="1"/>
  <c r="F121" i="21"/>
  <c r="F124" i="21"/>
  <c r="E13" i="18"/>
  <c r="F111" i="21" s="1"/>
  <c r="E67" i="18"/>
  <c r="F117" i="21" s="1"/>
  <c r="E48" i="18"/>
  <c r="F115" i="21" s="1"/>
  <c r="D42" i="15"/>
  <c r="E55" i="14"/>
  <c r="F107" i="21" s="1"/>
  <c r="E74" i="13"/>
  <c r="F98" i="21" s="1"/>
  <c r="E50" i="13"/>
  <c r="F95" i="21" s="1"/>
  <c r="E98" i="13"/>
  <c r="F101" i="21" s="1"/>
  <c r="D110" i="12"/>
  <c r="E82" i="14"/>
  <c r="F110" i="21" s="1"/>
  <c r="E66" i="14"/>
  <c r="F108" i="21" s="1"/>
  <c r="E28" i="14"/>
  <c r="F104" i="21" s="1"/>
  <c r="E26" i="13"/>
  <c r="F92" i="21" s="1"/>
  <c r="D35" i="15"/>
  <c r="D55" i="15"/>
  <c r="D49" i="15"/>
  <c r="D28" i="15"/>
  <c r="D58" i="12"/>
  <c r="F83" i="21" l="1"/>
  <c r="F89" i="21"/>
  <c r="F80" i="21"/>
  <c r="F88" i="21"/>
  <c r="F79" i="21"/>
  <c r="F82" i="21"/>
  <c r="F46" i="21"/>
  <c r="F45" i="21"/>
  <c r="F44" i="21"/>
  <c r="F43" i="21"/>
  <c r="F42" i="21"/>
  <c r="D61" i="12"/>
  <c r="E61" i="12"/>
  <c r="F74" i="21" l="1"/>
</calcChain>
</file>

<file path=xl/sharedStrings.xml><?xml version="1.0" encoding="utf-8"?>
<sst xmlns="http://schemas.openxmlformats.org/spreadsheetml/2006/main" count="2263" uniqueCount="722">
  <si>
    <t>Пульпит однокорневой</t>
  </si>
  <si>
    <t>Код услуги</t>
  </si>
  <si>
    <t>Наименование услуги</t>
  </si>
  <si>
    <t>Число УЕТ</t>
  </si>
  <si>
    <t>Описание и интерпретация рентгенографических  изображений</t>
  </si>
  <si>
    <t>Наложение временной пломбы</t>
  </si>
  <si>
    <t>A16.07.091</t>
  </si>
  <si>
    <t>Снятие временной пломбы</t>
  </si>
  <si>
    <t>A16.07.008.001</t>
  </si>
  <si>
    <t>Пломбирование одного корневого канала зуба гуттаперчивыми штифтами</t>
  </si>
  <si>
    <t>A16.07.008.002</t>
  </si>
  <si>
    <t>Экстирпация пульпы</t>
  </si>
  <si>
    <t>A16.07.009</t>
  </si>
  <si>
    <t>A16.07.010</t>
  </si>
  <si>
    <t>A16.07.030.003</t>
  </si>
  <si>
    <t>А16.07.002.009</t>
  </si>
  <si>
    <t>Пульпотомия (ампутация коронковой пульпы)</t>
  </si>
  <si>
    <t>Пульпит трехкорневой</t>
  </si>
  <si>
    <t>А11.07.027</t>
  </si>
  <si>
    <t>Наложение девитализирующей пасты</t>
  </si>
  <si>
    <t>Временное пломбирование лекарственным  препаратом  корневого канала</t>
  </si>
  <si>
    <t xml:space="preserve">Пломбирование   корневого канала зуба пастой </t>
  </si>
  <si>
    <t xml:space="preserve">A06.30.002      </t>
  </si>
  <si>
    <t>минуты</t>
  </si>
  <si>
    <t>A12.07.003</t>
  </si>
  <si>
    <t>Определение индексов гигиены полости рта</t>
  </si>
  <si>
    <t>A12.07.004</t>
  </si>
  <si>
    <t>Определение пародонтальных индексов</t>
  </si>
  <si>
    <t>A25.07.001</t>
  </si>
  <si>
    <t>Назначение лекарственных препаратов при заболеваниях полости рта и зубов</t>
  </si>
  <si>
    <t>A25.07.002</t>
  </si>
  <si>
    <t>A25.07.003</t>
  </si>
  <si>
    <t>Назначение лечебно-оздоровительного режима при заболеваниях полости рта и зубов</t>
  </si>
  <si>
    <t>A11.07.011</t>
  </si>
  <si>
    <t>Инъекционное введение лекарственных препаратов в    челюстно-лицевую область</t>
  </si>
  <si>
    <t>A15.07.003</t>
  </si>
  <si>
    <t>Наложение лечебной повязки при заболеваниях слизистой оболочки полости рта и пародонта в области одной челюсти</t>
  </si>
  <si>
    <t>Пародонтологический прием     1 посещение</t>
  </si>
  <si>
    <t>2 посещение</t>
  </si>
  <si>
    <t>3 посещение</t>
  </si>
  <si>
    <t>4 посещение</t>
  </si>
  <si>
    <t>A16.07.039</t>
  </si>
  <si>
    <t>Закрытый кюретаж при заболеваниях пародонта в области зуба</t>
  </si>
  <si>
    <t>5 посещение</t>
  </si>
  <si>
    <t>6 посещение</t>
  </si>
  <si>
    <t>7 посещение</t>
  </si>
  <si>
    <t>A16.07.001.002</t>
  </si>
  <si>
    <t>Удаление постоянного зуба</t>
  </si>
  <si>
    <t xml:space="preserve">Удаление с обострением    </t>
  </si>
  <si>
    <t>A16.07.011</t>
  </si>
  <si>
    <t>Вскрытие подслизистого или  поднадкостничного очага  воспаления  в полости рта</t>
  </si>
  <si>
    <t>Удаление  ретинированного, дистопированного зуба</t>
  </si>
  <si>
    <t>1 посещ</t>
  </si>
  <si>
    <t>A16.07.024</t>
  </si>
  <si>
    <t>Операция удаления ретинированного, дистопированного    или сверхкомплектного зуба</t>
  </si>
  <si>
    <t>A16.07.013</t>
  </si>
  <si>
    <t>Отсроченный  кюретаж лунки  удаленного зуба</t>
  </si>
  <si>
    <t>1 посещение</t>
  </si>
  <si>
    <t>Пломбирование  корневого канала зуба гуттаперчивыми штифтами</t>
  </si>
  <si>
    <t>кратность услуги</t>
  </si>
  <si>
    <t>в одно посещение</t>
  </si>
  <si>
    <t>A16.07.030.000</t>
  </si>
  <si>
    <t>Инструментальная и медикаментозная обработка корневого канала</t>
  </si>
  <si>
    <t>в три посещения</t>
  </si>
  <si>
    <t>Периодонтит однокорневой острый</t>
  </si>
  <si>
    <t>Периодонтит однокорневой хронический</t>
  </si>
  <si>
    <t>Периодонтит двухкорневой хронический</t>
  </si>
  <si>
    <t>Периодонтит трехкорневой хронический</t>
  </si>
  <si>
    <t>Заболевание слизистой оболочки полости рта (СОПР)</t>
  </si>
  <si>
    <t>A11.07.022</t>
  </si>
  <si>
    <t>Аппликация лекарственного препарата на слизистую оболочку полости рта</t>
  </si>
  <si>
    <t>A16.07.001.003</t>
  </si>
  <si>
    <t>Удаление зуба сложное с разъединением корней</t>
  </si>
  <si>
    <t>К04.4</t>
  </si>
  <si>
    <t>К10.3</t>
  </si>
  <si>
    <t>К04.5</t>
  </si>
  <si>
    <t>К08.3</t>
  </si>
  <si>
    <t>А15.07.002</t>
  </si>
  <si>
    <t>Наложение повязки при операциях в полости рта</t>
  </si>
  <si>
    <t>Т81.0</t>
  </si>
  <si>
    <t>A16.07.095.000</t>
  </si>
  <si>
    <t>Фиброзный  эпулис</t>
  </si>
  <si>
    <t>К06.8</t>
  </si>
  <si>
    <t>A16.30.032</t>
  </si>
  <si>
    <t>Иссечение новообразования мягких тканей</t>
  </si>
  <si>
    <t>Перикоронит</t>
  </si>
  <si>
    <t>К05.2</t>
  </si>
  <si>
    <t>A16.07.058</t>
  </si>
  <si>
    <t>Лечение перикоронита (промывание, рассечение и/или иссечение капюшона)</t>
  </si>
  <si>
    <t>A16.07.016</t>
  </si>
  <si>
    <t>Цистотомия или цистэктомия</t>
  </si>
  <si>
    <t>Поверхностная травма губы и полости рта</t>
  </si>
  <si>
    <t>S00.5</t>
  </si>
  <si>
    <t>A16.01.004</t>
  </si>
  <si>
    <t>Хирургическая обработка раны или инфицированной ткани</t>
  </si>
  <si>
    <t>Артрит ВНЧС</t>
  </si>
  <si>
    <t>К07.6</t>
  </si>
  <si>
    <t>Экзостоз</t>
  </si>
  <si>
    <t>К10.8</t>
  </si>
  <si>
    <t>A16.07.017.002</t>
  </si>
  <si>
    <t xml:space="preserve">Коррекция  объема и формы альвеолярного отростка </t>
  </si>
  <si>
    <t>К11.2</t>
  </si>
  <si>
    <t xml:space="preserve">Удаление простое   </t>
  </si>
  <si>
    <t xml:space="preserve">Удаление временного зуба   </t>
  </si>
  <si>
    <t>A16.07.001.001</t>
  </si>
  <si>
    <t>Удаление временного зуба</t>
  </si>
  <si>
    <t>Сиалоаденит</t>
  </si>
  <si>
    <t>Вывих ВНСЧ</t>
  </si>
  <si>
    <t>S03.0</t>
  </si>
  <si>
    <t xml:space="preserve">A15.04.002     </t>
  </si>
  <si>
    <t>Наложение иммобилизационной повязки при вывихах  (подвывихах) суставов</t>
  </si>
  <si>
    <t>Вывих зуба</t>
  </si>
  <si>
    <t>S03.2</t>
  </si>
  <si>
    <t xml:space="preserve">A15.07.001     </t>
  </si>
  <si>
    <t>Наложение иммобилизационной повязки при вывихах  (подвывихах) зубов</t>
  </si>
  <si>
    <t>Абсцесс</t>
  </si>
  <si>
    <t>К12.2</t>
  </si>
  <si>
    <t>A16.07.012</t>
  </si>
  <si>
    <t>Вскрытие и дренирование одонтогенного абсцесса</t>
  </si>
  <si>
    <t>A16.04.018</t>
  </si>
  <si>
    <t>Вправление вывиха сустава</t>
  </si>
  <si>
    <t>Доброкачественные новообразования мягких тканей полостей рта, лица и шеи</t>
  </si>
  <si>
    <t>D10.0</t>
  </si>
  <si>
    <t>A16.01.016</t>
  </si>
  <si>
    <t>Удаление атеромы</t>
  </si>
  <si>
    <t>S02.6</t>
  </si>
  <si>
    <t>Перелом нижней челюсти</t>
  </si>
  <si>
    <t xml:space="preserve">A15.03.007     </t>
  </si>
  <si>
    <t xml:space="preserve">Наложение шины при переломах костей </t>
  </si>
  <si>
    <t>2 посещ</t>
  </si>
  <si>
    <t>Снятие шины с одной челюсти</t>
  </si>
  <si>
    <t xml:space="preserve">Удаление сложное       </t>
  </si>
  <si>
    <t>A16.01.008</t>
  </si>
  <si>
    <t>Сшивание кожи и подкожной клетчатки</t>
  </si>
  <si>
    <t>A16.01.030</t>
  </si>
  <si>
    <t>Иссечение грануляции</t>
  </si>
  <si>
    <t>Кровотечение 1</t>
  </si>
  <si>
    <t>Кровотечение 2</t>
  </si>
  <si>
    <t>A16.07.095.002</t>
  </si>
  <si>
    <t>Остановка луночного кровотечения без наложения швов с использованием гемостатических материалов</t>
  </si>
  <si>
    <t>Кровотечение 3</t>
  </si>
  <si>
    <t>Т81.2</t>
  </si>
  <si>
    <t>Т81.3</t>
  </si>
  <si>
    <t>без резекции</t>
  </si>
  <si>
    <t>с резекцией</t>
  </si>
  <si>
    <t>A16.07.007</t>
  </si>
  <si>
    <t>Резекция верхушки корня</t>
  </si>
  <si>
    <t>Периостит 1</t>
  </si>
  <si>
    <t>с удалением постоянного зуба</t>
  </si>
  <si>
    <t>сложное удаление зуба</t>
  </si>
  <si>
    <t>Периостит 2</t>
  </si>
  <si>
    <t>Периостит 3</t>
  </si>
  <si>
    <t>Распломбировка корневого канала ранее леченного зуба</t>
  </si>
  <si>
    <t>А16.07.082.000</t>
  </si>
  <si>
    <t>ПЕРИОДОНТИТ</t>
  </si>
  <si>
    <t>A16.07.051</t>
  </si>
  <si>
    <t>Периодонтит однокорневой хронический с распломбировкой канала</t>
  </si>
  <si>
    <t>Периодонтит двухкорневой острый</t>
  </si>
  <si>
    <t>Периодонтит трехкорневой острый</t>
  </si>
  <si>
    <t>Периодонтит четырехкорневой острый</t>
  </si>
  <si>
    <t>в четыре  посещения</t>
  </si>
  <si>
    <t>Периодонтит четырехкорневой хронический</t>
  </si>
  <si>
    <t>К05.4</t>
  </si>
  <si>
    <t>A16.07.025</t>
  </si>
  <si>
    <t>A16.07.019</t>
  </si>
  <si>
    <t>Временное шинирование при заболеваниях пародонта</t>
  </si>
  <si>
    <t>К12.0,К12.1,К13.0,К13.2,К14.0-К14.5,К14.8,К14.9,L04.3,L51.0-L51.9,L89.0,B00.2,B37.0</t>
  </si>
  <si>
    <t>Гингивит</t>
  </si>
  <si>
    <t>К05.0,К05.1</t>
  </si>
  <si>
    <t>Пульпит двухкорневой</t>
  </si>
  <si>
    <t>Кариес  дентина (глубокий)</t>
  </si>
  <si>
    <t>Пульпит четырехкорневой</t>
  </si>
  <si>
    <t>Пульпит ампутационным методом</t>
  </si>
  <si>
    <t>Пародонтоз</t>
  </si>
  <si>
    <t>Приложение 1</t>
  </si>
  <si>
    <t xml:space="preserve">(в рублях) </t>
  </si>
  <si>
    <t>№ п/п</t>
  </si>
  <si>
    <t>Код комплексной медицинской услуги</t>
  </si>
  <si>
    <t>Наименование комплексной медицинской услуги</t>
  </si>
  <si>
    <t>Количество УЕТ</t>
  </si>
  <si>
    <t>1.1</t>
  </si>
  <si>
    <t xml:space="preserve">B01.064.003    </t>
  </si>
  <si>
    <t xml:space="preserve">Прием (осмотр, консультация) врача-стоматолога детского первичный </t>
  </si>
  <si>
    <t>1.2</t>
  </si>
  <si>
    <t xml:space="preserve">B01.064.004    </t>
  </si>
  <si>
    <t xml:space="preserve">Прием (осмотр, консультация) врача-стоматолога детского повторный </t>
  </si>
  <si>
    <t>1.3</t>
  </si>
  <si>
    <t>B01.065.001</t>
  </si>
  <si>
    <t>Прием (осмотр, консультация) врача-стоматолога-терапевта первичный</t>
  </si>
  <si>
    <t>1.4</t>
  </si>
  <si>
    <t>B01.065.002</t>
  </si>
  <si>
    <t>Прием (осмотр, консультация) врача-стоматолога-терапевта повторный</t>
  </si>
  <si>
    <t>1.5</t>
  </si>
  <si>
    <t>1.6</t>
  </si>
  <si>
    <t>1.7</t>
  </si>
  <si>
    <t>B01.067.001</t>
  </si>
  <si>
    <t>Прием (осмотр, консультация) врача-стоматолога-хирурга первичный</t>
  </si>
  <si>
    <t>1.8</t>
  </si>
  <si>
    <t>B01.067.002</t>
  </si>
  <si>
    <t>Прием (осмотр, консультация) врача-стоматолога-хирурга повторный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</si>
  <si>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</si>
  <si>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</si>
  <si>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</si>
  <si>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</si>
  <si>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</si>
  <si>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</si>
  <si>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</si>
  <si>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</si>
  <si>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</si>
  <si>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A16.07.020.001</t>
  </si>
  <si>
    <t>Удаление наддесневых и поддесневых зубных отложений в области зуба  ручным методом</t>
  </si>
  <si>
    <t>1.18</t>
  </si>
  <si>
    <t>Обучение  гигиене полости  рта</t>
  </si>
  <si>
    <t>1.19</t>
  </si>
  <si>
    <t>B01.003.004.002</t>
  </si>
  <si>
    <t>Проводниковая анестезия</t>
  </si>
  <si>
    <t>1.20</t>
  </si>
  <si>
    <t>B01.003.004.005</t>
  </si>
  <si>
    <t>Инфильтрационная анестезия</t>
  </si>
  <si>
    <t>Раздел 2. Услуги, подлежащие отражению по датам лечения 1 зуба</t>
  </si>
  <si>
    <t>К02.0, K02.1,  К02.2, К02.3,   К02.8, К02.9</t>
  </si>
  <si>
    <t xml:space="preserve">Кариес </t>
  </si>
  <si>
    <t>Пульпит однокорневой в одно посещение</t>
  </si>
  <si>
    <t>К04.0</t>
  </si>
  <si>
    <t>Пульпит трехкорневой в три посещения      2 посещение</t>
  </si>
  <si>
    <t>Пульпит трехкорневой в три посещения      3 посещение</t>
  </si>
  <si>
    <t>Пульпит ампутационным методом в три посещения 2 посещение</t>
  </si>
  <si>
    <t>Пульпит ампутационным методом в три посещения 3 посещение</t>
  </si>
  <si>
    <t>1.21</t>
  </si>
  <si>
    <t>1.22</t>
  </si>
  <si>
    <t>1.23</t>
  </si>
  <si>
    <t>1.24</t>
  </si>
  <si>
    <t>1.25</t>
  </si>
  <si>
    <t>1.26</t>
  </si>
  <si>
    <t>1.27</t>
  </si>
  <si>
    <t>1.28</t>
  </si>
  <si>
    <t>1.29</t>
  </si>
  <si>
    <t>1.30</t>
  </si>
  <si>
    <t>1.31</t>
  </si>
  <si>
    <t>1.32</t>
  </si>
  <si>
    <t>1.33</t>
  </si>
  <si>
    <t>1.34</t>
  </si>
  <si>
    <t>1.35</t>
  </si>
  <si>
    <t>1.36</t>
  </si>
  <si>
    <t>1.37</t>
  </si>
  <si>
    <t>1.38</t>
  </si>
  <si>
    <t>1.39</t>
  </si>
  <si>
    <t>K05.0, K05.1</t>
  </si>
  <si>
    <t>K05.2, K05.3</t>
  </si>
  <si>
    <t>Пародонтит, первичный прием</t>
  </si>
  <si>
    <t xml:space="preserve">Пародонтит, 3 посещение </t>
  </si>
  <si>
    <t xml:space="preserve">Пародонтит, 4 посещение </t>
  </si>
  <si>
    <t xml:space="preserve">Пародонтит, 5 посещение </t>
  </si>
  <si>
    <t xml:space="preserve">Пародонтит, 6 посещение </t>
  </si>
  <si>
    <t xml:space="preserve">Пародонтит,  7 посещение </t>
  </si>
  <si>
    <t>K05.4</t>
  </si>
  <si>
    <t>Удаление простое</t>
  </si>
  <si>
    <t>Удаление с обострением</t>
  </si>
  <si>
    <t>Т81.1</t>
  </si>
  <si>
    <t>Фиброзный эпулис</t>
  </si>
  <si>
    <t>Доброкачественные новообразования мягких тканей  полости рта, лица,шеи</t>
  </si>
  <si>
    <t>Основание: Федеральный закон "Об основах охраны здоровья граждан в Российской Федерации" от 21.11.2011 N 323-ФЗ,  Клинические рекомендации (протоколы лечения) ПРИ ДИАГНОЗЕ БОЛЕЗНИ ПУЛЬПЫ ЗУБА
Утверждены Постановлением № 15 Совета Ассоциации общественных объединений «Стоматологическая Ассоциация России» от 30 сентября 2014 года</t>
  </si>
  <si>
    <t>&lt;1&gt; - указанный код услуги "обучение гигиене полости рта" применяется один раз в год для одного пациента</t>
  </si>
  <si>
    <t>МКБ-10</t>
  </si>
  <si>
    <t>К12.0, К12.1, К13.0, К13.2, К14.0-К14.5, К14.8, К14.9, L04.3, L51.0-L51.9, L89.0, B00.2, B37.0</t>
  </si>
  <si>
    <t xml:space="preserve">Пародонтит, 2 посещение </t>
  </si>
  <si>
    <t xml:space="preserve">Заболевание слизистой оболочки полости рта (СОПР)  </t>
  </si>
  <si>
    <t xml:space="preserve">Остановка луночного кровотечения без наложения швов методом тампонады </t>
  </si>
  <si>
    <t>Перелом нижней челюсти 2 посещение</t>
  </si>
  <si>
    <t>Перелом нижней челюсти, первичный прием</t>
  </si>
  <si>
    <t>Раздел 1. Услуги, подлежащие отражению по дате посещения, входящего в обращение по заболеванию (независимо от количества пролеченных зубов)</t>
  </si>
  <si>
    <t>Примечание</t>
  </si>
  <si>
    <t xml:space="preserve">A13.30.007 </t>
  </si>
  <si>
    <t>&lt;1&gt;</t>
  </si>
  <si>
    <t>&lt;4&gt;</t>
  </si>
  <si>
    <t>&lt;5&gt;</t>
  </si>
  <si>
    <t>Кариес  дентина (глубокий) в два посещения с наложением временной пломбы</t>
  </si>
  <si>
    <t xml:space="preserve">  К02.1</t>
  </si>
  <si>
    <t>Пульпит однокорневой в три  посещения, первичный прием</t>
  </si>
  <si>
    <t>Пульпит однокорневой в три  посещения,      2 посещение</t>
  </si>
  <si>
    <t>Пульпит однокорневой в три  посещения,      3 посещение</t>
  </si>
  <si>
    <t>Пульпит двухкорневой в три посещения, первичный прием</t>
  </si>
  <si>
    <t>Пульпит двухкорневой в три посещения,      2 посещение</t>
  </si>
  <si>
    <t>Пульпит двухкорневой в три посещения,      3 посещение</t>
  </si>
  <si>
    <t>Пульпит четырехкорневой в три посещения, первичный прием</t>
  </si>
  <si>
    <t>Пульпит четырехкорневой в три посещения,      2 посещение</t>
  </si>
  <si>
    <t>Пульпит четырехкорневой в три посещения,      3 посещение</t>
  </si>
  <si>
    <t>Пульпит трехкорневой в три посещения, первичный прием</t>
  </si>
  <si>
    <t>Пульпит ампутационным методом в три посещения, первичный прием</t>
  </si>
  <si>
    <t>Периодонтит однокорневой острый в три посещения, первичный прием</t>
  </si>
  <si>
    <t>Периодонтит однокорневой острый в три посещения,   2 посещение</t>
  </si>
  <si>
    <t>Периодонтит однокорневой острый в три посещения,   3 посещение</t>
  </si>
  <si>
    <t>Периодонтит двухкорневой острый в три посещения, первичный прием</t>
  </si>
  <si>
    <t>Периодонтит двухкорневой острый в три посещения,   2 посещение</t>
  </si>
  <si>
    <t>Периодонтит двухкорневой острый в три посещения,   3 посещение</t>
  </si>
  <si>
    <t>Периодонтит трехкорневой острый в три посещения, первичный прием</t>
  </si>
  <si>
    <t>Периодонтит трехкорневой острый в три посещения,   2 посещение</t>
  </si>
  <si>
    <t>Периодонтит трехкорневой острый в три посещения, 3 посещение</t>
  </si>
  <si>
    <t>Периодонтит четырехкорневой острый в три посещения, первичный прием</t>
  </si>
  <si>
    <t>Периодонтит четырехкорневой острый в три посещения,   2 посещение</t>
  </si>
  <si>
    <t>Периодонтит четырехкорневой острый в три посещения,   3 посещение</t>
  </si>
  <si>
    <t>Периодонтит однокорневой хронический  в три посещения, первичный прием</t>
  </si>
  <si>
    <t>Периодонтит однокорневой хронический в три посещения,                    2 посещение</t>
  </si>
  <si>
    <t>Периодонтит однокорневой хронический в три посещения,                    3 посещение</t>
  </si>
  <si>
    <t>Периодонтит двухкорневой хронический  в три посещения, первичный прием</t>
  </si>
  <si>
    <t>Периодонтит двухкорневой хронический в три посещения,                   2 посещение</t>
  </si>
  <si>
    <t>Периодонтит двухкорневой хронический в три посещения,                    3 посещение</t>
  </si>
  <si>
    <t>Периодонтит трехкорневой хронический  в три посещения, первичный прием</t>
  </si>
  <si>
    <t>Периодонтит трехкорневой хронический в три посещения,                    2 посещение</t>
  </si>
  <si>
    <t>Периодонтит трехкорневой хронический в три посещения,                    3 посещение</t>
  </si>
  <si>
    <t>Периодонтит однокорневой хронический с распломбировкой канала  в четыре посещения, первичный прием</t>
  </si>
  <si>
    <t>Периодонтит однокорневой хронический с распломбировкой канала  в четыре посещения,        2 посещение</t>
  </si>
  <si>
    <t>Периодонтит однокорневой хронический с распломбировкой канала  в четыре посещения,        3 посещение</t>
  </si>
  <si>
    <t>Периодонтит однокорневой хронический с распломбировкой канала  в четыре посещения,        4 посещение</t>
  </si>
  <si>
    <t>Периодонтит двухкорневой хронический с распломбировкой канала  в четыре посещения, первичный прием</t>
  </si>
  <si>
    <t>Периодонтит двухкорневой хронический с распломбировкой канала  в четыре посещения,          2 посещение</t>
  </si>
  <si>
    <t>Периодонтит двухкорневой хронический с распломбировкой канала  в четыре посещения,          3 посещение</t>
  </si>
  <si>
    <t>Периодонтит двухкорневой хронический с распломбировкой канала  в четыре посещения,          4 посещение</t>
  </si>
  <si>
    <t>Периодонтит трехкорневой хронический с распломбировкой канала  в четыре посещения, первичный прием</t>
  </si>
  <si>
    <t>Периодонтит трехкорневой хронический с распломбировкой канала  в четыре посещения,          2 посещение</t>
  </si>
  <si>
    <t>Периодонтит трехкорневой хронический с распломбировкой канала  в четыре посещения,          3 посещение</t>
  </si>
  <si>
    <t>Периодонтит трехкорневой хронический с распломбировкой канала  в четыре посещения,          4 посещение</t>
  </si>
  <si>
    <t>Периодонтит четырехкорневой хронический с распломбировкой канала  в четыре посещения, первичный прием</t>
  </si>
  <si>
    <t>Периодонтит четырехкорневой хронический с распломбировкой канала  в четыре посещения,          2 посещение</t>
  </si>
  <si>
    <t>Периодонтит четырехкорневой хронический с распломбировкой канала  в четыре посещения,         3 посещение</t>
  </si>
  <si>
    <t>Периодонтит четырехкорневой хронический с распломбировкой канала  в четыре посещения,         4 посещение</t>
  </si>
  <si>
    <t>Удаление сложное</t>
  </si>
  <si>
    <t>К04.8</t>
  </si>
  <si>
    <t>Альвеолит 1</t>
  </si>
  <si>
    <t>Альвеолит 2</t>
  </si>
  <si>
    <t>К10.2</t>
  </si>
  <si>
    <t xml:space="preserve">Корневая киста без резекции </t>
  </si>
  <si>
    <t xml:space="preserve">Корневая киста с резекцией </t>
  </si>
  <si>
    <t xml:space="preserve">Корневая киста </t>
  </si>
  <si>
    <t>Корневая киста</t>
  </si>
  <si>
    <t>Периостит 2 (с удалением постоянного зуба)</t>
  </si>
  <si>
    <t>Периостит 3 (сложное удаление зуба)</t>
  </si>
  <si>
    <t>Примечание:</t>
  </si>
  <si>
    <t>1. обязательно наличие R- контроля прохождения корневых каналов;</t>
  </si>
  <si>
    <t>1. обязательно наличие R- контроля до прохождение корневых каналов;</t>
  </si>
  <si>
    <t>2. обязательно наличие R- контроля  прохождения корневых каналов;</t>
  </si>
  <si>
    <t>В случае отсутствия R- снимков (Описание и интерпретация рентгенографических  изображений), подтверждающих лечение по данным группам заболеваний, в счетах и реестрах случай предъявляется к оплате как "Лечение осложненного кариеса ампутационным методом"</t>
  </si>
  <si>
    <t>&lt;6&gt;</t>
  </si>
  <si>
    <t>&lt;2&gt;</t>
  </si>
  <si>
    <t>&lt;3&gt;</t>
  </si>
  <si>
    <t>&lt;3&gt; - при лечении зубов с DS K04.0:</t>
  </si>
  <si>
    <t xml:space="preserve">А16.07.002.006   </t>
  </si>
  <si>
    <t xml:space="preserve">А16.07.002.001 </t>
  </si>
  <si>
    <t>А16.07.002.002</t>
  </si>
  <si>
    <t>А16.07.002.003</t>
  </si>
  <si>
    <t>А16.07.002.004</t>
  </si>
  <si>
    <t>А16.07.002.005</t>
  </si>
  <si>
    <t>&lt;5&gt; - восстановление одного зуба пломбой включает: удаление размягченного и пигментированного дентина, формирование полости, финирование, промывание и пломбирование полости. ( 1 зуб = 1 пломба) независимо от класса по Блэку.</t>
  </si>
  <si>
    <t>Артрит ВНЧС (височно-нижнечелюстного сустава)</t>
  </si>
  <si>
    <t>B.01.K05.001.000</t>
  </si>
  <si>
    <t>B.01.K05.002.001</t>
  </si>
  <si>
    <t>B.01.K05.002.002</t>
  </si>
  <si>
    <t>B.01.K05.002.003</t>
  </si>
  <si>
    <t>B.01.K05.002.004</t>
  </si>
  <si>
    <t>B.01.K05.002.005</t>
  </si>
  <si>
    <t>B.01.K05.002.006</t>
  </si>
  <si>
    <t>B.01.K05.002.007</t>
  </si>
  <si>
    <t>B.01.K05.003.000</t>
  </si>
  <si>
    <t>B.01.T81.001.000</t>
  </si>
  <si>
    <t>B.01.T81.002.000</t>
  </si>
  <si>
    <t>B.01.T81.003.000</t>
  </si>
  <si>
    <t>B.01.K06.000.000</t>
  </si>
  <si>
    <t>B.01.S00.000.000</t>
  </si>
  <si>
    <t>B.01.D10.000.000</t>
  </si>
  <si>
    <t>B.01.S02.001.000</t>
  </si>
  <si>
    <t>B.01.S02.002.000</t>
  </si>
  <si>
    <t>B.01.K04.001.000</t>
  </si>
  <si>
    <t>B.01.K04.002.001</t>
  </si>
  <si>
    <t>B.01.K04.002.002</t>
  </si>
  <si>
    <t>B.01.K04.002.003</t>
  </si>
  <si>
    <t>B.01.K04.003.001</t>
  </si>
  <si>
    <t>B.01.K04.003.002</t>
  </si>
  <si>
    <t>B.01.K04.003.003</t>
  </si>
  <si>
    <t>B.01.K04.004.001</t>
  </si>
  <si>
    <t>B.01.K04.004.002</t>
  </si>
  <si>
    <t>B.01.K04.004.003</t>
  </si>
  <si>
    <t>B.01.K04.005.001</t>
  </si>
  <si>
    <t>B.01.K04.005.002</t>
  </si>
  <si>
    <t>B.01.K04.005.003</t>
  </si>
  <si>
    <t>B.01.K04.006.001</t>
  </si>
  <si>
    <t>B.01.K04.006.002</t>
  </si>
  <si>
    <t>B.01.K04.006.003</t>
  </si>
  <si>
    <t>B.01.K04.007.001</t>
  </si>
  <si>
    <t>B.01.K04.007.002</t>
  </si>
  <si>
    <t>B.01.K04.007.003</t>
  </si>
  <si>
    <t>B.01.K04.008.001</t>
  </si>
  <si>
    <t>B.01.K04.008.002</t>
  </si>
  <si>
    <t>B.01.K04.008.003</t>
  </si>
  <si>
    <t>B.01.K04.009.001</t>
  </si>
  <si>
    <t>B.01.K04.009.002</t>
  </si>
  <si>
    <t>B.01.K04.009.003</t>
  </si>
  <si>
    <t>B.01.K04.010.001</t>
  </si>
  <si>
    <t>B.01.K04.010.002</t>
  </si>
  <si>
    <t>B.01.K04.010.003</t>
  </si>
  <si>
    <t>B.01.K04.011.001</t>
  </si>
  <si>
    <t>B.01.K04.011.002</t>
  </si>
  <si>
    <t>B.01.K04.011.003</t>
  </si>
  <si>
    <t>B.01.K04.012.001</t>
  </si>
  <si>
    <t>B.01.K04.012.002</t>
  </si>
  <si>
    <t>B.01.K04.012.003</t>
  </si>
  <si>
    <t>B.01.K04.013.001</t>
  </si>
  <si>
    <t>B.01.K04.013.002</t>
  </si>
  <si>
    <t>B.01.K04.013.003</t>
  </si>
  <si>
    <t>B.01.K04.014.001</t>
  </si>
  <si>
    <t>B.01.K04.014.002</t>
  </si>
  <si>
    <t>B.01.K04.014.003</t>
  </si>
  <si>
    <t>B.01.K04.014.004</t>
  </si>
  <si>
    <t>B.01.K04.015.001</t>
  </si>
  <si>
    <t>B.01.K04.015.002</t>
  </si>
  <si>
    <t>B.01.K04.015.003</t>
  </si>
  <si>
    <t>B.01.K04.015.004</t>
  </si>
  <si>
    <t>B.01.K04.016.001</t>
  </si>
  <si>
    <t>B.01.K04.016.002</t>
  </si>
  <si>
    <t>B.01.K04.016.003</t>
  </si>
  <si>
    <t>B.01.K04.016.004</t>
  </si>
  <si>
    <t>B.01.K04.017.001</t>
  </si>
  <si>
    <t>B.01.K04.017.002</t>
  </si>
  <si>
    <t>B.01.K04.017.003</t>
  </si>
  <si>
    <t>B.01.K04.017.004</t>
  </si>
  <si>
    <t>B.01.K04.018.000</t>
  </si>
  <si>
    <t>B.01.K04.019.000</t>
  </si>
  <si>
    <t>B.01.K04.020.000</t>
  </si>
  <si>
    <t>B.01.K04.021.000</t>
  </si>
  <si>
    <t>B.01.K04.022.000</t>
  </si>
  <si>
    <t>B.01.K10.001.000</t>
  </si>
  <si>
    <t>B.01.K10.002.000</t>
  </si>
  <si>
    <t>B.01.K05.004.000</t>
  </si>
  <si>
    <t>B.01.K04.023.000</t>
  </si>
  <si>
    <t>B.01.K04.024.000</t>
  </si>
  <si>
    <t>B.01.K10.003.000</t>
  </si>
  <si>
    <t>B.01.K10.004.000</t>
  </si>
  <si>
    <t>B.01.K10.005.000</t>
  </si>
  <si>
    <t>B.01.K10.006.000</t>
  </si>
  <si>
    <t>B.01.S03.001.000</t>
  </si>
  <si>
    <t>B.01.S03.002.000</t>
  </si>
  <si>
    <t>Кратность услуги</t>
  </si>
  <si>
    <t>ПУЛЬПИТ (K04.0)</t>
  </si>
  <si>
    <t>Расшифровка отдельных комплексных медицинских услуг, определяющих стоимость обращения по поводу заболевания при оказании стоматологической медицинской помощи в амбулаторных условиях</t>
  </si>
  <si>
    <t>Пародонтит</t>
  </si>
  <si>
    <t>к Приказу Министерства здравоохранения</t>
  </si>
  <si>
    <t>Камчатского края и ТФОМС Камчатского края</t>
  </si>
  <si>
    <t>Перечень комплексных медицинских услуг, определяющих стоимость обращения по поводу заболевания при оказании стоматологической медицинской помощи в амбулаторных условиях</t>
  </si>
  <si>
    <t xml:space="preserve">&lt;4&gt; - при лечении зубов с DS. K04.5  с распломбировкой канала:   </t>
  </si>
  <si>
    <t>Приложение 2                                                            к приказу Министерства здравоохранения Камчатского края и ТФОМС Камчатского края</t>
  </si>
  <si>
    <t>от 10.04.2017 г. № 171 / 45</t>
  </si>
  <si>
    <t>B.01.K10.007.000</t>
  </si>
  <si>
    <t>B.01.K12.001.000</t>
  </si>
  <si>
    <t>B.01.K12.002.000</t>
  </si>
  <si>
    <t>"Приложение 1</t>
  </si>
  <si>
    <t xml:space="preserve">  К02.0</t>
  </si>
  <si>
    <t>А16.07.051</t>
  </si>
  <si>
    <t>&lt;1.1&gt;</t>
  </si>
  <si>
    <t>&lt;1.1&gt; - указанный код услуги "профессиональная гигиена полости рта и зубов" применяется один раз в 6 месяцев для одного пациента</t>
  </si>
  <si>
    <t>Кариес эмали у ДЕТЕЙ (стадия "мелового пятна")</t>
  </si>
  <si>
    <t>А16.07.082</t>
  </si>
  <si>
    <t>Сошлифовывание твердых тканей зуба</t>
  </si>
  <si>
    <t>А11.07.012</t>
  </si>
  <si>
    <t>Глубокое фторирование эмали зубов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</si>
  <si>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</si>
  <si>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</si>
  <si>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</si>
  <si>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</si>
  <si>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</si>
  <si>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</si>
  <si>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</si>
  <si>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</si>
  <si>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</si>
  <si>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</si>
  <si>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</si>
  <si>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</si>
  <si>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</si>
  <si>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</si>
  <si>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</si>
  <si>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</si>
  <si>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</si>
  <si>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</si>
  <si>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</si>
  <si>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</si>
  <si>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</si>
  <si>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2.22</t>
  </si>
  <si>
    <t>2.23</t>
  </si>
  <si>
    <t>2.24</t>
  </si>
  <si>
    <t>2.25</t>
  </si>
  <si>
    <t>2.26</t>
  </si>
  <si>
    <t>2.27</t>
  </si>
  <si>
    <t>2.28</t>
  </si>
  <si>
    <t>2.29</t>
  </si>
  <si>
    <t>2.30</t>
  </si>
  <si>
    <t>2.31</t>
  </si>
  <si>
    <t>2.32</t>
  </si>
  <si>
    <t>2.33</t>
  </si>
  <si>
    <t>2.34</t>
  </si>
  <si>
    <t>2.35</t>
  </si>
  <si>
    <t>2.36</t>
  </si>
  <si>
    <t>2.37</t>
  </si>
  <si>
    <t>2.38</t>
  </si>
  <si>
    <t>2.39</t>
  </si>
  <si>
    <t>2.40</t>
  </si>
  <si>
    <t>2.41</t>
  </si>
  <si>
    <t>2.42</t>
  </si>
  <si>
    <t>2.43</t>
  </si>
  <si>
    <t>2.44</t>
  </si>
  <si>
    <t>2.45</t>
  </si>
  <si>
    <t>2.46</t>
  </si>
  <si>
    <t>2.47</t>
  </si>
  <si>
    <t>2.48</t>
  </si>
  <si>
    <t>2.49</t>
  </si>
  <si>
    <t>2.50</t>
  </si>
  <si>
    <t>2.51</t>
  </si>
  <si>
    <t>2.52</t>
  </si>
  <si>
    <t>2.53</t>
  </si>
  <si>
    <t>2.54</t>
  </si>
  <si>
    <t>2.55</t>
  </si>
  <si>
    <t>2.56</t>
  </si>
  <si>
    <t>2.57</t>
  </si>
  <si>
    <t>2.58</t>
  </si>
  <si>
    <t>2.59</t>
  </si>
  <si>
    <t>2.60</t>
  </si>
  <si>
    <t>2.61</t>
  </si>
  <si>
    <t>2.62</t>
  </si>
  <si>
    <t>2.63</t>
  </si>
  <si>
    <t>2.64</t>
  </si>
  <si>
    <t>2.65</t>
  </si>
  <si>
    <t>2.66</t>
  </si>
  <si>
    <t>2.67</t>
  </si>
  <si>
    <t>2.68</t>
  </si>
  <si>
    <t>2.69</t>
  </si>
  <si>
    <t>2.70</t>
  </si>
  <si>
    <t>2.71</t>
  </si>
  <si>
    <t>2.72</t>
  </si>
  <si>
    <t>2.73</t>
  </si>
  <si>
    <t>2.74</t>
  </si>
  <si>
    <t>2.75</t>
  </si>
  <si>
    <t>2.76</t>
  </si>
  <si>
    <t>2.77</t>
  </si>
  <si>
    <t>2.78</t>
  </si>
  <si>
    <t>2.79</t>
  </si>
  <si>
    <t>2.80</t>
  </si>
  <si>
    <t>2.1.1</t>
  </si>
  <si>
    <t xml:space="preserve">К02.0 </t>
  </si>
  <si>
    <t>B.01.K02.002.000</t>
  </si>
  <si>
    <t>B.01.K02.001.000</t>
  </si>
  <si>
    <t>А16.07.057</t>
  </si>
  <si>
    <t>Запечатывание фиссуры зуба герметиком</t>
  </si>
  <si>
    <t xml:space="preserve">Код услуги     </t>
  </si>
  <si>
    <t xml:space="preserve">Наименование услуги           </t>
  </si>
  <si>
    <t xml:space="preserve">Число УЕТ </t>
  </si>
  <si>
    <t>А16.07.044</t>
  </si>
  <si>
    <t>А16.01.008</t>
  </si>
  <si>
    <t>А25.07.001</t>
  </si>
  <si>
    <t>А25.07.003</t>
  </si>
  <si>
    <t>А16.30.069</t>
  </si>
  <si>
    <t>А16.07.045</t>
  </si>
  <si>
    <t>Вестибулопластика</t>
  </si>
  <si>
    <t>А17.07.003</t>
  </si>
  <si>
    <t>Пластика уздечки языка</t>
  </si>
  <si>
    <t>Q38.1</t>
  </si>
  <si>
    <t>Снятие послеоперационных швов (лигатур)</t>
  </si>
  <si>
    <t>Пластика уздечки языка (в 2 посещения)</t>
  </si>
  <si>
    <t>Пластика уздечки верхней/нижней губы (в 2 посещения)</t>
  </si>
  <si>
    <t>Q38.0</t>
  </si>
  <si>
    <t>А16.07.042 / А16.07.043</t>
  </si>
  <si>
    <t>Пластика уздечки верхней губы / Пластика уздечки нижней губы</t>
  </si>
  <si>
    <t>Вестибулопластика (углубление преддверия полости рта)</t>
  </si>
  <si>
    <t>К07.8</t>
  </si>
  <si>
    <t>Диатермокоагуляция при патологии полости рта и зубов</t>
  </si>
  <si>
    <t>Гингивит у ДЕТЕЙ</t>
  </si>
  <si>
    <t>А11.07.022</t>
  </si>
  <si>
    <t>А20.07.001</t>
  </si>
  <si>
    <t>Гидроорошение при заболевании полости рта и зубов</t>
  </si>
  <si>
    <t>Заболевание слизистой оболочки полости рта у ДЕТЕЙ (СОПР)</t>
  </si>
  <si>
    <t>Гингивит у детей, первичный прием</t>
  </si>
  <si>
    <t>Гингивит у детей, 2 посещение</t>
  </si>
  <si>
    <t>Гингивит у детей, 3 посещение</t>
  </si>
  <si>
    <t>B.01.K05.005.001</t>
  </si>
  <si>
    <t>B.01.K05.005.002</t>
  </si>
  <si>
    <t>B.01.K05.005.003</t>
  </si>
  <si>
    <t>B.01.K12.003.001</t>
  </si>
  <si>
    <t>К12.1,  B00.2, В37.0</t>
  </si>
  <si>
    <t>К12.1, B00.2, В37.0</t>
  </si>
  <si>
    <t>Заболевание слизистой оболочки полости рта у ДЕТЕЙ (СОПР) , первичный прием</t>
  </si>
  <si>
    <t>Заболевание слизистой оболочки полости рта у ДЕТЕЙ (СОПР), 2 посещение</t>
  </si>
  <si>
    <t>Заболевание слизистой оболочки полости рта у ДЕТЕЙ (СОПР) , 3 посещение</t>
  </si>
  <si>
    <t>B.01.K12.003.002</t>
  </si>
  <si>
    <t>B.01.K12.003.003</t>
  </si>
  <si>
    <t>K07.8</t>
  </si>
  <si>
    <t>B.01.Q38.001.000</t>
  </si>
  <si>
    <t>B.01.Q38.002.000</t>
  </si>
  <si>
    <t>B.01.K07.001.000</t>
  </si>
  <si>
    <t>B.01.K07.002.001</t>
  </si>
  <si>
    <t>B.01.K07.002.002</t>
  </si>
  <si>
    <t>B.01.K07.002.003</t>
  </si>
  <si>
    <t>B.01.K07.002.004</t>
  </si>
  <si>
    <t>B.01.K07.002.005</t>
  </si>
  <si>
    <t>B.01.K07.002.006</t>
  </si>
  <si>
    <t>B.01.K07.002.007</t>
  </si>
  <si>
    <t>2.81</t>
  </si>
  <si>
    <t>2.82</t>
  </si>
  <si>
    <t>2.83</t>
  </si>
  <si>
    <t>2.84</t>
  </si>
  <si>
    <t>2.85</t>
  </si>
  <si>
    <t>2.86</t>
  </si>
  <si>
    <t>2.87</t>
  </si>
  <si>
    <t>2.88</t>
  </si>
  <si>
    <t>2.89</t>
  </si>
  <si>
    <t>2.90</t>
  </si>
  <si>
    <t>2.91</t>
  </si>
  <si>
    <t>B.01.Q38.003.000</t>
  </si>
  <si>
    <t>Пластика уздечки верхней губы</t>
  </si>
  <si>
    <t>Пластика уздечки нижней губы</t>
  </si>
  <si>
    <t>Вестибулопластика, первичный прием</t>
  </si>
  <si>
    <t>Вестибулопластика, 2 посещение</t>
  </si>
  <si>
    <t>Вестибулопластика, 3 посещение</t>
  </si>
  <si>
    <t>Вестибулопластика, 4 посещение</t>
  </si>
  <si>
    <t>Вестибулопластика, 5 посещение</t>
  </si>
  <si>
    <t>Вестибулопластика, 6 посещение</t>
  </si>
  <si>
    <t>Вестибулопластика, 7 посещение</t>
  </si>
  <si>
    <t>&lt;2&gt; - при лечении кариеса в реестре указываются: услуга "Прием (осмотр, консультация) врача-… первичный", "Восстановление зуба пломбой ….", при необходимости - "... анестезия".</t>
  </si>
  <si>
    <t>в два посещения</t>
  </si>
  <si>
    <t>B01.003.004.004</t>
  </si>
  <si>
    <t>Аппликационная анестезия</t>
  </si>
  <si>
    <t>А06.30.002</t>
  </si>
  <si>
    <t>Описание и интерпретация рентгенографических изображений</t>
  </si>
  <si>
    <t>&lt;7&gt;</t>
  </si>
  <si>
    <t>1.40</t>
  </si>
  <si>
    <t>1.41</t>
  </si>
  <si>
    <t>Пульпит двухкорневой в одно посещение</t>
  </si>
  <si>
    <t>Пульпит двухкорневой в два посещения, первичный прием</t>
  </si>
  <si>
    <t>Пульпит двухкорневой в два посещения, 2 посещение</t>
  </si>
  <si>
    <t>B.01.K04.026.000</t>
  </si>
  <si>
    <t>B.01.K04.027.001</t>
  </si>
  <si>
    <t>B.01.K04.027.002</t>
  </si>
  <si>
    <t>2.92</t>
  </si>
  <si>
    <t>2.93</t>
  </si>
  <si>
    <t>2.94</t>
  </si>
  <si>
    <t>2.95</t>
  </si>
  <si>
    <t>K04.6</t>
  </si>
  <si>
    <t>B.01.K04.028.000</t>
  </si>
  <si>
    <t>Периапикальный абсцесс с полостью</t>
  </si>
  <si>
    <t>К04.6</t>
  </si>
  <si>
    <t>А16.07.012</t>
  </si>
  <si>
    <t>Избирательное пришлифовывание твердых тканей зуба</t>
  </si>
  <si>
    <t>1.42</t>
  </si>
  <si>
    <t>1.43</t>
  </si>
  <si>
    <t>Прием (осмотр, консультация)  зубного врача первичный (детский прием)</t>
  </si>
  <si>
    <t>Прием (осмотр, консультация)  зубного врача первичный (взрослый прием)</t>
  </si>
  <si>
    <t>B01.065.003.001</t>
  </si>
  <si>
    <t>Прием (осмотр, консультация)  зубного врача повторный (взрослый прием)</t>
  </si>
  <si>
    <t>Прием (осмотр, консультация)  зубного врача повторный (детский прием)</t>
  </si>
  <si>
    <t>B01.065.004.001</t>
  </si>
  <si>
    <t>А16.07.002.011</t>
  </si>
  <si>
    <t>А16.07.002.010</t>
  </si>
  <si>
    <t>B01.065.003.002</t>
  </si>
  <si>
    <t>B01.065.004.002</t>
  </si>
  <si>
    <t>Профессиональная гигиена полости рта и зубов (1 квадранта)</t>
  </si>
  <si>
    <t>Восстановление зуба пломбой I, II, III, V, VI  класс по Блэку с использованием стоматологических   цементов (включая полирование пломбы)</t>
  </si>
  <si>
    <t>Восстановление зуба пломбой I, II,III, V,VI  класс по  Блэку с использованием  материалов химического отверждения  (включая полирование пломбы)</t>
  </si>
  <si>
    <t>Восстановление зуба пломбой с нарушением контактного пункта, II,III класс по  Блэку  с использованием стоматологических  цементов  (включая полирование пломбы)</t>
  </si>
  <si>
    <t>Восстановление зуба пломбой с нарушением контактного пункта, II,III класс по Блэку с использованием  материалов химического отверждения  (включая полирование пломбы)</t>
  </si>
  <si>
    <t>Восстановление зуба пломбой IV класс по Блэку с использованием  материалов химического отверждения  (включая полирование пломбы)</t>
  </si>
  <si>
    <t>Восстановление зуба пломбой I,V,VI класс по  Блэку с использованием материалов из фотополимеров  (включая полирование пломбы)</t>
  </si>
  <si>
    <t>Восстановление зуба пломбой IV класс по Блэку с использованием  стеклоиномерных  цементов  (включая полирование пломбы)</t>
  </si>
  <si>
    <t>Восстановление зуба пломбой с нарушением контактного пункта, II,III класс по  Блэку с использованием материалов из фотополимеров  (включая полирование пломбы)</t>
  </si>
  <si>
    <t>&lt;7&gt;  - указанный код услуги предусмотрен для отражения R-контроля по показаниям"</t>
  </si>
  <si>
    <t>&lt;6&gt; - включает формирование кариозной полости и медикаментозную обработку</t>
  </si>
  <si>
    <t>А16.07.002.012</t>
  </si>
  <si>
    <t>2.96</t>
  </si>
  <si>
    <t>А16.07.009</t>
  </si>
  <si>
    <t>А 16.07.040</t>
  </si>
  <si>
    <t>А 16.01.008</t>
  </si>
  <si>
    <t>А 25.07.001</t>
  </si>
  <si>
    <t>А 25.07.003</t>
  </si>
  <si>
    <t>А 16.30.069</t>
  </si>
  <si>
    <t>А 16.07.016</t>
  </si>
  <si>
    <t>А16.07.010</t>
  </si>
  <si>
    <t>А16.07.030.003</t>
  </si>
  <si>
    <t>А16.07.091</t>
  </si>
  <si>
    <t>А16.07.008.001</t>
  </si>
  <si>
    <t>А16.07.008.002</t>
  </si>
  <si>
    <t>А16.07.030</t>
  </si>
  <si>
    <t>Временное пломбирование лекарственным препаратом корневого канала</t>
  </si>
  <si>
    <t>Пломбирование корневого канала зуба пастой</t>
  </si>
  <si>
    <t>Пломбирование корневого канала зуба гуттаперчивыми штифтами</t>
  </si>
  <si>
    <t>Пульпит однокорневой в два посещения, первичный прием</t>
  </si>
  <si>
    <t>Пульпит однокорневой в два посещения, 2 посещение</t>
  </si>
  <si>
    <t>2.97</t>
  </si>
  <si>
    <t>2.98</t>
  </si>
  <si>
    <t>2.99</t>
  </si>
  <si>
    <t>2.100</t>
  </si>
  <si>
    <t>B.01.K04.018.001</t>
  </si>
  <si>
    <t>B.01.K04.018.002</t>
  </si>
  <si>
    <t xml:space="preserve">в два посещения </t>
  </si>
  <si>
    <t>2.101</t>
  </si>
  <si>
    <t>А05.07.001</t>
  </si>
  <si>
    <t>Электроодонтометрия зуба</t>
  </si>
  <si>
    <t>Альвеолит 1*</t>
  </si>
  <si>
    <t>Альвеолит 2*</t>
  </si>
  <si>
    <t>* по показаниям дополнительно применяется код А06.30.002 "Описание и интерпретация рентгенографических изображений"</t>
  </si>
  <si>
    <t>&lt;8&gt;</t>
  </si>
  <si>
    <t>Восстановление зуба пломбой IV класс по Блэку с использованием материалов из фотополимеров  (включая полирование пломбы)</t>
  </si>
  <si>
    <t>К02.0, K02.1,  К02.2, К02.3,   К02.8, К02.9, К04.0, К04.2,  К04.3,  К04.4,  К04.5</t>
  </si>
  <si>
    <t>3. обязательно наличие R- контроля обтурации корневых каналов после пломбирования.</t>
  </si>
  <si>
    <t>2. обязательно наличие R- контроля обтурации корневых каналов после пломбирования.</t>
  </si>
  <si>
    <t>&lt;8&gt;  -  - указанный код услуги применяется по показаниям в соответствии с утвержденными стандартами медицинской помощи, клиническими рекомендациями (протоколами лечения)</t>
  </si>
  <si>
    <t>B.01.К01.001.000</t>
  </si>
  <si>
    <t>К01.0</t>
  </si>
  <si>
    <t>Ретентированные зубы</t>
  </si>
  <si>
    <t>K01.0</t>
  </si>
  <si>
    <t>К11.6</t>
  </si>
  <si>
    <t>B.01.К11.001.000</t>
  </si>
  <si>
    <t>Мукоцеле слюнных желез</t>
  </si>
  <si>
    <t>K11.6</t>
  </si>
  <si>
    <t>Лоскутная операция в полости рта (компактостеотомия)</t>
  </si>
  <si>
    <t>A15.03.011</t>
  </si>
  <si>
    <t>Назначение диетического питания при заболеваниях полости рта и зубов</t>
  </si>
  <si>
    <t>от 25.05.2018 г. №289/53</t>
  </si>
  <si>
    <t>от 25.05.2018 г. № 289/53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</si>
</sst>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0.0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b/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26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26">
    <xf numFmtId="0" fontId="0" fillId="0" borderId="0"/>
    <xf numFmtId="0" fontId="5" fillId="0" borderId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5" fillId="12" borderId="0" applyNumberFormat="0" applyBorder="0" applyAlignment="0" applyProtection="0"/>
    <xf numFmtId="0" fontId="8" fillId="0" borderId="0"/>
    <xf numFmtId="0" fontId="9" fillId="0" borderId="0"/>
    <xf numFmtId="0" fontId="4" fillId="0" borderId="0"/>
    <xf numFmtId="0" fontId="9" fillId="13" borderId="17" applyNumberFormat="0" applyFont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</cellStyleXfs>
  <cellXfs count="208">
    <xf numFmtId="0" fontId="0" fillId="0" borderId="0" xfId="0"/>
    <xf numFmtId="0" fontId="1" fillId="0" borderId="0" xfId="0" applyFont="1" applyAlignment="1"/>
    <xf numFmtId="0" fontId="2" fillId="0" borderId="1" xfId="0" applyFont="1" applyBorder="1" applyAlignment="1">
      <alignment wrapText="1"/>
    </xf>
    <xf numFmtId="0" fontId="3" fillId="0" borderId="0" xfId="1" applyFont="1" applyFill="1" applyAlignment="1">
      <alignment horizontal="right"/>
    </xf>
    <xf numFmtId="0" fontId="3" fillId="0" borderId="0" xfId="1" applyFont="1" applyFill="1" applyAlignment="1"/>
    <xf numFmtId="0" fontId="6" fillId="0" borderId="0" xfId="1" applyFont="1" applyFill="1"/>
    <xf numFmtId="0" fontId="6" fillId="0" borderId="0" xfId="1" applyFont="1" applyFill="1" applyAlignment="1">
      <alignment horizontal="right"/>
    </xf>
    <xf numFmtId="49" fontId="3" fillId="0" borderId="0" xfId="1" applyNumberFormat="1" applyFont="1" applyFill="1" applyBorder="1" applyAlignment="1" applyProtection="1">
      <alignment horizontal="center" vertical="center"/>
      <protection locked="0"/>
    </xf>
    <xf numFmtId="164" fontId="3" fillId="0" borderId="11" xfId="1" applyNumberFormat="1" applyFont="1" applyFill="1" applyBorder="1" applyAlignment="1" applyProtection="1">
      <alignment horizontal="center" vertical="center"/>
      <protection locked="0"/>
    </xf>
    <xf numFmtId="164" fontId="3" fillId="0" borderId="15" xfId="1" applyNumberFormat="1" applyFont="1" applyFill="1" applyBorder="1" applyAlignment="1" applyProtection="1">
      <alignment horizontal="center" vertical="center"/>
      <protection locked="0"/>
    </xf>
    <xf numFmtId="0" fontId="3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3" fontId="6" fillId="0" borderId="0" xfId="1" applyNumberFormat="1" applyFont="1" applyFill="1"/>
    <xf numFmtId="49" fontId="7" fillId="0" borderId="0" xfId="1" applyNumberFormat="1" applyFont="1" applyFill="1" applyBorder="1" applyAlignment="1" applyProtection="1">
      <alignment horizontal="left" vertical="center"/>
      <protection locked="0"/>
    </xf>
    <xf numFmtId="0" fontId="2" fillId="0" borderId="0" xfId="0" applyFont="1"/>
    <xf numFmtId="0" fontId="10" fillId="0" borderId="0" xfId="0" applyFont="1" applyAlignment="1"/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/>
    <xf numFmtId="0" fontId="2" fillId="0" borderId="1" xfId="0" applyFont="1" applyBorder="1"/>
    <xf numFmtId="0" fontId="2" fillId="0" borderId="0" xfId="0" applyFont="1" applyBorder="1"/>
    <xf numFmtId="0" fontId="1" fillId="0" borderId="0" xfId="0" applyFont="1" applyBorder="1"/>
    <xf numFmtId="0" fontId="2" fillId="2" borderId="0" xfId="0" applyFont="1" applyFill="1" applyBorder="1" applyAlignment="1">
      <alignment wrapText="1"/>
    </xf>
    <xf numFmtId="0" fontId="3" fillId="0" borderId="0" xfId="0" applyFont="1"/>
    <xf numFmtId="0" fontId="1" fillId="0" borderId="1" xfId="0" applyFont="1" applyBorder="1"/>
    <xf numFmtId="0" fontId="1" fillId="0" borderId="1" xfId="0" applyFont="1" applyFill="1" applyBorder="1"/>
    <xf numFmtId="0" fontId="1" fillId="0" borderId="0" xfId="0" applyFont="1"/>
    <xf numFmtId="0" fontId="2" fillId="0" borderId="6" xfId="0" applyFont="1" applyBorder="1" applyAlignment="1">
      <alignment wrapText="1"/>
    </xf>
    <xf numFmtId="0" fontId="2" fillId="0" borderId="6" xfId="0" applyFont="1" applyBorder="1"/>
    <xf numFmtId="0" fontId="2" fillId="0" borderId="7" xfId="0" applyFont="1" applyBorder="1" applyAlignment="1">
      <alignment wrapText="1"/>
    </xf>
    <xf numFmtId="0" fontId="2" fillId="0" borderId="7" xfId="0" applyFont="1" applyBorder="1"/>
    <xf numFmtId="0" fontId="2" fillId="0" borderId="0" xfId="0" applyFont="1" applyBorder="1" applyAlignment="1">
      <alignment wrapText="1"/>
    </xf>
    <xf numFmtId="0" fontId="1" fillId="0" borderId="7" xfId="0" applyFont="1" applyBorder="1"/>
    <xf numFmtId="0" fontId="2" fillId="0" borderId="9" xfId="0" applyFont="1" applyBorder="1"/>
    <xf numFmtId="0" fontId="10" fillId="0" borderId="0" xfId="0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2" fillId="0" borderId="10" xfId="0" applyFont="1" applyBorder="1"/>
    <xf numFmtId="0" fontId="10" fillId="0" borderId="1" xfId="0" applyFont="1" applyFill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1" fillId="0" borderId="1" xfId="0" applyFont="1" applyBorder="1" applyAlignment="1">
      <alignment wrapText="1"/>
    </xf>
    <xf numFmtId="49" fontId="3" fillId="0" borderId="19" xfId="1" applyNumberFormat="1" applyFont="1" applyFill="1" applyBorder="1" applyAlignment="1" applyProtection="1">
      <alignment horizontal="center" vertical="center" wrapText="1"/>
      <protection locked="0"/>
    </xf>
    <xf numFmtId="49" fontId="3" fillId="0" borderId="11" xfId="1" applyNumberFormat="1" applyFont="1" applyFill="1" applyBorder="1" applyAlignment="1" applyProtection="1">
      <alignment horizontal="center" vertical="center" wrapText="1"/>
      <protection locked="0"/>
    </xf>
    <xf numFmtId="164" fontId="3" fillId="0" borderId="11" xfId="1" applyNumberFormat="1" applyFont="1" applyFill="1" applyBorder="1" applyAlignment="1" applyProtection="1">
      <alignment horizontal="left" vertical="center" wrapText="1"/>
      <protection locked="0"/>
    </xf>
    <xf numFmtId="0" fontId="6" fillId="0" borderId="11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wrapText="1"/>
    </xf>
    <xf numFmtId="164" fontId="3" fillId="0" borderId="11" xfId="1" applyNumberFormat="1" applyFont="1" applyFill="1" applyBorder="1" applyAlignment="1" applyProtection="1">
      <alignment horizontal="center" vertical="center" wrapText="1"/>
      <protection locked="0"/>
    </xf>
    <xf numFmtId="164" fontId="3" fillId="0" borderId="11" xfId="1" applyNumberFormat="1" applyFont="1" applyFill="1" applyBorder="1" applyAlignment="1" applyProtection="1">
      <alignment horizontal="left" vertical="center"/>
      <protection locked="0"/>
    </xf>
    <xf numFmtId="49" fontId="3" fillId="0" borderId="15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 wrapText="1"/>
    </xf>
    <xf numFmtId="0" fontId="2" fillId="0" borderId="0" xfId="0" applyFont="1" applyFill="1"/>
    <xf numFmtId="0" fontId="10" fillId="0" borderId="0" xfId="0" applyFont="1" applyFill="1"/>
    <xf numFmtId="0" fontId="10" fillId="0" borderId="0" xfId="0" applyFont="1" applyFill="1" applyAlignment="1"/>
    <xf numFmtId="0" fontId="1" fillId="0" borderId="0" xfId="0" applyFont="1" applyFill="1"/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/>
    <xf numFmtId="0" fontId="2" fillId="0" borderId="0" xfId="0" applyFont="1" applyFill="1" applyBorder="1"/>
    <xf numFmtId="0" fontId="1" fillId="0" borderId="0" xfId="0" applyFont="1" applyFill="1" applyBorder="1"/>
    <xf numFmtId="0" fontId="2" fillId="0" borderId="0" xfId="0" applyFont="1" applyFill="1" applyBorder="1" applyAlignment="1">
      <alignment wrapText="1"/>
    </xf>
    <xf numFmtId="0" fontId="3" fillId="0" borderId="1" xfId="0" applyFont="1" applyFill="1" applyBorder="1"/>
    <xf numFmtId="0" fontId="10" fillId="0" borderId="0" xfId="0" applyFont="1" applyFill="1" applyAlignment="1">
      <alignment wrapText="1"/>
    </xf>
    <xf numFmtId="0" fontId="2" fillId="0" borderId="7" xfId="0" applyFont="1" applyFill="1" applyBorder="1"/>
    <xf numFmtId="0" fontId="1" fillId="0" borderId="7" xfId="0" applyFont="1" applyFill="1" applyBorder="1"/>
    <xf numFmtId="0" fontId="3" fillId="0" borderId="0" xfId="0" applyFont="1" applyFill="1"/>
    <xf numFmtId="0" fontId="2" fillId="0" borderId="3" xfId="0" applyFont="1" applyFill="1" applyBorder="1" applyAlignment="1">
      <alignment wrapText="1"/>
    </xf>
    <xf numFmtId="0" fontId="2" fillId="0" borderId="3" xfId="0" applyFont="1" applyFill="1" applyBorder="1"/>
    <xf numFmtId="0" fontId="2" fillId="0" borderId="8" xfId="0" applyFont="1" applyFill="1" applyBorder="1" applyAlignment="1">
      <alignment wrapText="1"/>
    </xf>
    <xf numFmtId="0" fontId="2" fillId="0" borderId="4" xfId="0" applyFont="1" applyFill="1" applyBorder="1" applyAlignment="1">
      <alignment wrapText="1"/>
    </xf>
    <xf numFmtId="0" fontId="11" fillId="0" borderId="5" xfId="0" applyFont="1" applyFill="1" applyBorder="1" applyAlignment="1">
      <alignment wrapText="1"/>
    </xf>
    <xf numFmtId="2" fontId="2" fillId="0" borderId="1" xfId="0" applyNumberFormat="1" applyFont="1" applyFill="1" applyBorder="1"/>
    <xf numFmtId="2" fontId="1" fillId="0" borderId="1" xfId="0" applyNumberFormat="1" applyFont="1" applyFill="1" applyBorder="1"/>
    <xf numFmtId="2" fontId="1" fillId="0" borderId="7" xfId="0" applyNumberFormat="1" applyFont="1" applyFill="1" applyBorder="1"/>
    <xf numFmtId="166" fontId="2" fillId="0" borderId="1" xfId="0" applyNumberFormat="1" applyFont="1" applyFill="1" applyBorder="1"/>
    <xf numFmtId="0" fontId="10" fillId="0" borderId="0" xfId="0" applyFont="1" applyFill="1" applyBorder="1"/>
    <xf numFmtId="0" fontId="1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wrapText="1"/>
    </xf>
    <xf numFmtId="0" fontId="2" fillId="0" borderId="6" xfId="0" applyFont="1" applyFill="1" applyBorder="1"/>
    <xf numFmtId="0" fontId="2" fillId="0" borderId="7" xfId="0" applyFont="1" applyFill="1" applyBorder="1" applyAlignment="1">
      <alignment wrapText="1"/>
    </xf>
    <xf numFmtId="0" fontId="7" fillId="0" borderId="0" xfId="0" applyFont="1" applyFill="1" applyAlignment="1">
      <alignment horizontal="right"/>
    </xf>
    <xf numFmtId="0" fontId="10" fillId="0" borderId="0" xfId="0" applyFont="1" applyBorder="1" applyAlignment="1"/>
    <xf numFmtId="164" fontId="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6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11" fillId="0" borderId="1" xfId="0" applyFont="1" applyFill="1" applyBorder="1" applyAlignment="1">
      <alignment vertical="top" wrapText="1"/>
    </xf>
    <xf numFmtId="0" fontId="2" fillId="0" borderId="0" xfId="0" applyFont="1" applyFill="1" applyAlignment="1">
      <alignment wrapText="1"/>
    </xf>
    <xf numFmtId="0" fontId="11" fillId="0" borderId="1" xfId="0" applyFont="1" applyFill="1" applyBorder="1" applyAlignment="1">
      <alignment wrapText="1"/>
    </xf>
    <xf numFmtId="0" fontId="12" fillId="0" borderId="0" xfId="0" applyFont="1" applyBorder="1"/>
    <xf numFmtId="0" fontId="12" fillId="0" borderId="0" xfId="0" applyFont="1"/>
    <xf numFmtId="0" fontId="12" fillId="0" borderId="2" xfId="0" applyFont="1" applyBorder="1" applyAlignment="1">
      <alignment vertical="top"/>
    </xf>
    <xf numFmtId="164" fontId="3" fillId="0" borderId="14" xfId="1" applyNumberFormat="1" applyFont="1" applyFill="1" applyBorder="1" applyAlignment="1" applyProtection="1">
      <alignment horizontal="center" vertical="center"/>
      <protection locked="0"/>
    </xf>
    <xf numFmtId="164" fontId="3" fillId="0" borderId="16" xfId="1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Alignment="1"/>
    <xf numFmtId="0" fontId="10" fillId="0" borderId="0" xfId="0" applyFont="1" applyFill="1" applyAlignment="1"/>
    <xf numFmtId="0" fontId="10" fillId="0" borderId="0" xfId="0" applyFont="1" applyFill="1" applyAlignment="1">
      <alignment horizontal="right"/>
    </xf>
    <xf numFmtId="0" fontId="10" fillId="0" borderId="0" xfId="0" applyFont="1" applyFill="1" applyAlignment="1"/>
    <xf numFmtId="2" fontId="2" fillId="0" borderId="1" xfId="0" applyNumberFormat="1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/>
    </xf>
    <xf numFmtId="2" fontId="1" fillId="0" borderId="1" xfId="0" applyNumberFormat="1" applyFont="1" applyFill="1" applyBorder="1" applyAlignment="1">
      <alignment horizontal="right" wrapText="1"/>
    </xf>
    <xf numFmtId="0" fontId="10" fillId="0" borderId="0" xfId="0" applyFont="1" applyFill="1" applyAlignment="1"/>
    <xf numFmtId="0" fontId="0" fillId="0" borderId="0" xfId="0" applyFill="1" applyBorder="1"/>
    <xf numFmtId="0" fontId="13" fillId="0" borderId="0" xfId="0" applyFont="1" applyFill="1" applyBorder="1" applyAlignment="1">
      <alignment vertical="top" wrapText="1"/>
    </xf>
    <xf numFmtId="2" fontId="14" fillId="0" borderId="0" xfId="0" applyNumberFormat="1" applyFont="1" applyFill="1" applyBorder="1" applyAlignment="1">
      <alignment horizontal="center" vertical="center" wrapText="1"/>
    </xf>
    <xf numFmtId="164" fontId="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2" xfId="0" applyFont="1" applyBorder="1" applyAlignment="1">
      <alignment horizontal="left" vertical="top" wrapText="1"/>
    </xf>
    <xf numFmtId="0" fontId="1" fillId="0" borderId="0" xfId="0" applyFont="1" applyFill="1" applyAlignment="1"/>
    <xf numFmtId="0" fontId="2" fillId="0" borderId="0" xfId="0" applyFont="1" applyFill="1" applyAlignment="1"/>
    <xf numFmtId="0" fontId="1" fillId="0" borderId="0" xfId="0" applyFont="1" applyFill="1" applyAlignment="1">
      <alignment horizontal="right"/>
    </xf>
    <xf numFmtId="0" fontId="12" fillId="0" borderId="0" xfId="0" applyFont="1" applyFill="1" applyAlignment="1">
      <alignment horizontal="center" wrapText="1"/>
    </xf>
    <xf numFmtId="0" fontId="12" fillId="0" borderId="0" xfId="0" applyFont="1" applyFill="1" applyAlignment="1">
      <alignment horizontal="center"/>
    </xf>
    <xf numFmtId="0" fontId="10" fillId="0" borderId="0" xfId="0" applyFont="1" applyAlignment="1"/>
    <xf numFmtId="0" fontId="10" fillId="0" borderId="0" xfId="0" applyFont="1" applyFill="1" applyAlignment="1"/>
    <xf numFmtId="0" fontId="2" fillId="0" borderId="11" xfId="1" applyFont="1" applyFill="1" applyBorder="1" applyAlignment="1">
      <alignment horizontal="center" vertical="center"/>
    </xf>
    <xf numFmtId="0" fontId="2" fillId="0" borderId="11" xfId="1" applyFont="1" applyFill="1" applyBorder="1" applyAlignment="1">
      <alignment wrapText="1"/>
    </xf>
    <xf numFmtId="0" fontId="2" fillId="0" borderId="15" xfId="1" applyFont="1" applyFill="1" applyBorder="1" applyAlignment="1">
      <alignment horizontal="center" vertical="center"/>
    </xf>
    <xf numFmtId="0" fontId="6" fillId="0" borderId="15" xfId="1" applyFont="1" applyFill="1" applyBorder="1" applyAlignment="1">
      <alignment wrapText="1"/>
    </xf>
    <xf numFmtId="0" fontId="0" fillId="0" borderId="0" xfId="0" applyAlignment="1"/>
    <xf numFmtId="0" fontId="2" fillId="0" borderId="0" xfId="0" applyFont="1" applyAlignment="1"/>
    <xf numFmtId="0" fontId="12" fillId="0" borderId="0" xfId="0" applyFont="1" applyFill="1" applyAlignment="1"/>
    <xf numFmtId="0" fontId="12" fillId="0" borderId="0" xfId="0" applyFont="1" applyFill="1" applyAlignment="1">
      <alignment wrapText="1"/>
    </xf>
    <xf numFmtId="0" fontId="2" fillId="0" borderId="0" xfId="0" applyFont="1" applyAlignment="1">
      <alignment wrapText="1"/>
    </xf>
    <xf numFmtId="164" fontId="3" fillId="0" borderId="0" xfId="0" applyNumberFormat="1" applyFont="1" applyFill="1" applyBorder="1" applyAlignment="1" applyProtection="1">
      <alignment vertical="center" wrapText="1"/>
      <protection locked="0"/>
    </xf>
    <xf numFmtId="0" fontId="2" fillId="0" borderId="0" xfId="0" applyFont="1" applyFill="1" applyBorder="1" applyAlignment="1">
      <alignment horizontal="center"/>
    </xf>
    <xf numFmtId="0" fontId="2" fillId="0" borderId="0" xfId="0" applyFont="1" applyBorder="1" applyAlignment="1"/>
    <xf numFmtId="0" fontId="10" fillId="0" borderId="0" xfId="0" applyFont="1" applyFill="1" applyAlignment="1"/>
    <xf numFmtId="0" fontId="6" fillId="0" borderId="0" xfId="1" applyFont="1" applyFill="1" applyBorder="1"/>
    <xf numFmtId="43" fontId="6" fillId="0" borderId="0" xfId="1" applyNumberFormat="1" applyFont="1" applyFill="1"/>
    <xf numFmtId="164" fontId="3" fillId="14" borderId="11" xfId="1" applyNumberFormat="1" applyFont="1" applyFill="1" applyBorder="1" applyAlignment="1" applyProtection="1">
      <alignment horizontal="center" vertical="center"/>
      <protection locked="0"/>
    </xf>
    <xf numFmtId="164" fontId="3" fillId="14" borderId="14" xfId="1" applyNumberFormat="1" applyFont="1" applyFill="1" applyBorder="1" applyAlignment="1" applyProtection="1">
      <alignment horizontal="center" vertical="center"/>
      <protection locked="0"/>
    </xf>
    <xf numFmtId="0" fontId="6" fillId="14" borderId="11" xfId="1" applyFont="1" applyFill="1" applyBorder="1" applyAlignment="1">
      <alignment wrapText="1"/>
    </xf>
    <xf numFmtId="0" fontId="10" fillId="0" borderId="0" xfId="0" applyFont="1" applyFill="1" applyAlignment="1"/>
    <xf numFmtId="0" fontId="2" fillId="14" borderId="1" xfId="0" applyFont="1" applyFill="1" applyBorder="1"/>
    <xf numFmtId="0" fontId="1" fillId="14" borderId="1" xfId="0" applyFont="1" applyFill="1" applyBorder="1"/>
    <xf numFmtId="166" fontId="2" fillId="14" borderId="1" xfId="0" applyNumberFormat="1" applyFont="1" applyFill="1" applyBorder="1"/>
    <xf numFmtId="2" fontId="2" fillId="14" borderId="1" xfId="0" applyNumberFormat="1" applyFont="1" applyFill="1" applyBorder="1" applyAlignment="1">
      <alignment horizontal="right" wrapText="1"/>
    </xf>
    <xf numFmtId="0" fontId="0" fillId="0" borderId="0" xfId="0" applyFill="1"/>
    <xf numFmtId="0" fontId="12" fillId="0" borderId="0" xfId="0" applyFont="1" applyFill="1"/>
    <xf numFmtId="0" fontId="0" fillId="0" borderId="20" xfId="0" applyFill="1" applyBorder="1"/>
    <xf numFmtId="0" fontId="2" fillId="0" borderId="20" xfId="0" applyFont="1" applyFill="1" applyBorder="1"/>
    <xf numFmtId="0" fontId="3" fillId="15" borderId="11" xfId="1" applyFont="1" applyFill="1" applyBorder="1" applyAlignment="1">
      <alignment horizontal="center" vertical="center" wrapText="1"/>
    </xf>
    <xf numFmtId="164" fontId="3" fillId="15" borderId="14" xfId="1" applyNumberFormat="1" applyFont="1" applyFill="1" applyBorder="1" applyAlignment="1" applyProtection="1">
      <alignment horizontal="center" vertical="center"/>
      <protection locked="0"/>
    </xf>
    <xf numFmtId="49" fontId="3" fillId="15" borderId="11" xfId="1" applyNumberFormat="1" applyFont="1" applyFill="1" applyBorder="1" applyAlignment="1" applyProtection="1">
      <alignment horizontal="center" vertical="center" wrapText="1"/>
      <protection locked="0"/>
    </xf>
    <xf numFmtId="0" fontId="2" fillId="15" borderId="0" xfId="0" applyFont="1" applyFill="1" applyBorder="1"/>
    <xf numFmtId="0" fontId="1" fillId="15" borderId="0" xfId="0" applyFont="1" applyFill="1" applyBorder="1"/>
    <xf numFmtId="0" fontId="2" fillId="15" borderId="0" xfId="0" applyFont="1" applyFill="1"/>
    <xf numFmtId="0" fontId="10" fillId="15" borderId="0" xfId="0" applyFont="1" applyFill="1" applyAlignment="1"/>
    <xf numFmtId="0" fontId="2" fillId="15" borderId="1" xfId="0" applyFont="1" applyFill="1" applyBorder="1" applyAlignment="1">
      <alignment horizontal="center"/>
    </xf>
    <xf numFmtId="0" fontId="2" fillId="15" borderId="1" xfId="0" applyFont="1" applyFill="1" applyBorder="1" applyAlignment="1">
      <alignment horizontal="center" wrapText="1"/>
    </xf>
    <xf numFmtId="0" fontId="2" fillId="15" borderId="1" xfId="0" applyFont="1" applyFill="1" applyBorder="1" applyAlignment="1">
      <alignment wrapText="1"/>
    </xf>
    <xf numFmtId="0" fontId="2" fillId="15" borderId="1" xfId="0" applyFont="1" applyFill="1" applyBorder="1"/>
    <xf numFmtId="0" fontId="1" fillId="15" borderId="1" xfId="0" applyFont="1" applyFill="1" applyBorder="1"/>
    <xf numFmtId="0" fontId="2" fillId="2" borderId="0" xfId="0" applyFont="1" applyFill="1"/>
    <xf numFmtId="0" fontId="10" fillId="2" borderId="0" xfId="0" applyFont="1" applyFill="1" applyAlignment="1"/>
    <xf numFmtId="0" fontId="2" fillId="2" borderId="1" xfId="0" applyFont="1" applyFill="1" applyBorder="1" applyAlignment="1">
      <alignment horizontal="center"/>
    </xf>
    <xf numFmtId="0" fontId="1" fillId="2" borderId="1" xfId="0" applyFont="1" applyFill="1" applyBorder="1"/>
    <xf numFmtId="2" fontId="2" fillId="15" borderId="1" xfId="0" applyNumberFormat="1" applyFont="1" applyFill="1" applyBorder="1" applyAlignment="1">
      <alignment horizontal="right" wrapText="1"/>
    </xf>
    <xf numFmtId="2" fontId="2" fillId="15" borderId="1" xfId="0" applyNumberFormat="1" applyFont="1" applyFill="1" applyBorder="1" applyAlignment="1">
      <alignment horizontal="right"/>
    </xf>
    <xf numFmtId="0" fontId="0" fillId="15" borderId="0" xfId="0" applyFill="1"/>
    <xf numFmtId="164" fontId="3" fillId="15" borderId="11" xfId="1" applyNumberFormat="1" applyFont="1" applyFill="1" applyBorder="1" applyAlignment="1" applyProtection="1">
      <alignment horizontal="center" vertical="center"/>
      <protection locked="0"/>
    </xf>
    <xf numFmtId="164" fontId="3" fillId="15" borderId="11" xfId="1" applyNumberFormat="1" applyFont="1" applyFill="1" applyBorder="1" applyAlignment="1" applyProtection="1">
      <alignment horizontal="left" vertical="center" wrapText="1"/>
      <protection locked="0"/>
    </xf>
    <xf numFmtId="0" fontId="2" fillId="15" borderId="11" xfId="1" applyFont="1" applyFill="1" applyBorder="1" applyAlignment="1">
      <alignment horizontal="center" vertical="center"/>
    </xf>
    <xf numFmtId="0" fontId="6" fillId="15" borderId="11" xfId="1" applyFont="1" applyFill="1" applyBorder="1" applyAlignment="1">
      <alignment wrapText="1"/>
    </xf>
    <xf numFmtId="49" fontId="3" fillId="0" borderId="21" xfId="1" applyNumberFormat="1" applyFont="1" applyFill="1" applyBorder="1" applyAlignment="1" applyProtection="1">
      <alignment horizontal="center" vertical="center" wrapText="1"/>
      <protection locked="0"/>
    </xf>
    <xf numFmtId="0" fontId="2" fillId="15" borderId="0" xfId="0" applyFont="1" applyFill="1" applyAlignment="1">
      <alignment wrapText="1"/>
    </xf>
    <xf numFmtId="164" fontId="3" fillId="15" borderId="11" xfId="1" applyNumberFormat="1" applyFont="1" applyFill="1" applyBorder="1" applyAlignment="1" applyProtection="1">
      <alignment horizontal="center" vertical="center" wrapText="1"/>
      <protection locked="0"/>
    </xf>
    <xf numFmtId="0" fontId="2" fillId="14" borderId="1" xfId="0" applyFont="1" applyFill="1" applyBorder="1" applyAlignment="1">
      <alignment vertical="top"/>
    </xf>
    <xf numFmtId="49" fontId="3" fillId="0" borderId="0" xfId="1" applyNumberFormat="1" applyFont="1" applyFill="1" applyBorder="1" applyAlignment="1" applyProtection="1">
      <alignment horizontal="left" vertical="center" wrapText="1"/>
      <protection locked="0"/>
    </xf>
    <xf numFmtId="49" fontId="3" fillId="15" borderId="0" xfId="1" applyNumberFormat="1" applyFont="1" applyFill="1" applyBorder="1" applyAlignment="1" applyProtection="1">
      <alignment horizontal="left" vertical="center" wrapText="1"/>
      <protection locked="0"/>
    </xf>
    <xf numFmtId="49" fontId="3" fillId="0" borderId="0" xfId="1" applyNumberFormat="1" applyFont="1" applyFill="1" applyBorder="1" applyAlignment="1" applyProtection="1">
      <alignment horizontal="left" wrapText="1"/>
      <protection locked="0"/>
    </xf>
    <xf numFmtId="0" fontId="3" fillId="0" borderId="19" xfId="1" applyFont="1" applyFill="1" applyBorder="1" applyAlignment="1" applyProtection="1">
      <alignment horizontal="center" vertical="center" wrapText="1"/>
      <protection locked="0"/>
    </xf>
    <xf numFmtId="0" fontId="3" fillId="0" borderId="11" xfId="1" applyFont="1" applyFill="1" applyBorder="1" applyAlignment="1" applyProtection="1">
      <alignment horizontal="center" vertical="center" wrapText="1"/>
      <protection locked="0"/>
    </xf>
    <xf numFmtId="0" fontId="3" fillId="0" borderId="14" xfId="1" applyFont="1" applyFill="1" applyBorder="1" applyAlignment="1" applyProtection="1">
      <alignment horizontal="center" vertical="center" wrapText="1"/>
      <protection locked="0"/>
    </xf>
    <xf numFmtId="4" fontId="7" fillId="0" borderId="18" xfId="1" applyNumberFormat="1" applyFont="1" applyFill="1" applyBorder="1" applyAlignment="1">
      <alignment horizontal="center" vertical="center"/>
    </xf>
    <xf numFmtId="4" fontId="7" fillId="0" borderId="19" xfId="1" applyNumberFormat="1" applyFont="1" applyFill="1" applyBorder="1" applyAlignment="1">
      <alignment horizontal="center" vertical="center"/>
    </xf>
    <xf numFmtId="165" fontId="7" fillId="0" borderId="12" xfId="1" applyNumberFormat="1" applyFont="1" applyFill="1" applyBorder="1" applyAlignment="1">
      <alignment horizontal="center" vertical="center" wrapText="1"/>
    </xf>
    <xf numFmtId="165" fontId="7" fillId="0" borderId="11" xfId="1" applyNumberFormat="1" applyFont="1" applyFill="1" applyBorder="1" applyAlignment="1">
      <alignment horizontal="center" vertical="center" wrapText="1"/>
    </xf>
    <xf numFmtId="4" fontId="7" fillId="0" borderId="12" xfId="1" applyNumberFormat="1" applyFont="1" applyFill="1" applyBorder="1" applyAlignment="1">
      <alignment horizontal="center" vertical="center" wrapText="1"/>
    </xf>
    <xf numFmtId="4" fontId="7" fillId="0" borderId="11" xfId="1" applyNumberFormat="1" applyFont="1" applyFill="1" applyBorder="1" applyAlignment="1">
      <alignment horizontal="center" vertical="center" wrapText="1"/>
    </xf>
    <xf numFmtId="0" fontId="7" fillId="0" borderId="13" xfId="1" applyFont="1" applyFill="1" applyBorder="1" applyAlignment="1">
      <alignment horizontal="center" vertical="center" wrapText="1"/>
    </xf>
    <xf numFmtId="0" fontId="7" fillId="0" borderId="14" xfId="1" applyFont="1" applyFill="1" applyBorder="1" applyAlignment="1">
      <alignment horizontal="center" vertical="center" wrapText="1"/>
    </xf>
    <xf numFmtId="0" fontId="7" fillId="0" borderId="0" xfId="1" applyFont="1" applyFill="1" applyAlignment="1">
      <alignment horizontal="center" vertical="center" wrapText="1"/>
    </xf>
    <xf numFmtId="0" fontId="6" fillId="0" borderId="10" xfId="1" applyFont="1" applyFill="1" applyBorder="1" applyAlignment="1">
      <alignment wrapText="1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 wrapText="1"/>
    </xf>
    <xf numFmtId="0" fontId="10" fillId="0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1" fillId="0" borderId="0" xfId="0" applyFont="1" applyFill="1" applyAlignment="1"/>
    <xf numFmtId="0" fontId="2" fillId="0" borderId="0" xfId="0" applyFont="1" applyFill="1" applyAlignment="1"/>
    <xf numFmtId="0" fontId="1" fillId="0" borderId="0" xfId="0" applyFont="1" applyFill="1" applyAlignment="1">
      <alignment horizontal="right"/>
    </xf>
    <xf numFmtId="0" fontId="10" fillId="15" borderId="0" xfId="0" applyFont="1" applyFill="1" applyAlignment="1">
      <alignment horizontal="right"/>
    </xf>
    <xf numFmtId="0" fontId="15" fillId="15" borderId="0" xfId="0" applyFont="1" applyFill="1" applyAlignment="1">
      <alignment horizontal="right"/>
    </xf>
    <xf numFmtId="0" fontId="10" fillId="2" borderId="0" xfId="0" applyFont="1" applyFill="1" applyAlignment="1">
      <alignment horizontal="right"/>
    </xf>
    <xf numFmtId="0" fontId="12" fillId="0" borderId="0" xfId="0" applyFont="1" applyFill="1" applyAlignment="1">
      <alignment horizontal="center" wrapText="1"/>
    </xf>
    <xf numFmtId="0" fontId="10" fillId="0" borderId="1" xfId="0" applyFont="1" applyFill="1" applyBorder="1" applyAlignment="1"/>
    <xf numFmtId="0" fontId="12" fillId="0" borderId="0" xfId="0" applyFont="1" applyFill="1" applyAlignment="1">
      <alignment horizontal="center"/>
    </xf>
    <xf numFmtId="0" fontId="10" fillId="0" borderId="1" xfId="0" applyFont="1" applyBorder="1" applyAlignment="1"/>
    <xf numFmtId="0" fontId="12" fillId="0" borderId="0" xfId="0" applyFont="1" applyFill="1" applyBorder="1" applyAlignment="1">
      <alignment horizontal="left" vertical="top" wrapText="1"/>
    </xf>
    <xf numFmtId="0" fontId="10" fillId="0" borderId="2" xfId="0" applyFont="1" applyBorder="1" applyAlignment="1">
      <alignment wrapText="1"/>
    </xf>
    <xf numFmtId="0" fontId="10" fillId="0" borderId="0" xfId="0" applyFont="1" applyAlignment="1"/>
    <xf numFmtId="0" fontId="10" fillId="0" borderId="0" xfId="0" applyFont="1" applyFill="1" applyAlignment="1"/>
    <xf numFmtId="0" fontId="2" fillId="0" borderId="10" xfId="0" applyFont="1" applyFill="1" applyBorder="1" applyAlignment="1">
      <alignment horizontal="left" wrapText="1"/>
    </xf>
  </cellXfs>
  <cellStyles count="26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Normal_Sheet1" xfId="14"/>
    <cellStyle name="Обычный" xfId="0" builtinId="0"/>
    <cellStyle name="Обычный 10" xfId="15"/>
    <cellStyle name="Обычный 2" xfId="1"/>
    <cellStyle name="Обычный 3" xfId="16"/>
    <cellStyle name="Примечание 2" xfId="17"/>
    <cellStyle name="Финансовый 2" xfId="18"/>
    <cellStyle name="Финансовый 2 2" xfId="19"/>
    <cellStyle name="Финансовый 3" xfId="20"/>
    <cellStyle name="Финансовый 3 2" xfId="21"/>
    <cellStyle name="Финансовый 6" xfId="22"/>
    <cellStyle name="Финансовый 6 2" xfId="23"/>
    <cellStyle name="Финансовый 7" xfId="24"/>
    <cellStyle name="Финансовый 7 2" xf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rgb="FFFFC000"/>
    <pageSetUpPr fitToPage="1"/>
  </sheetPr>
  <dimension ref="A1:P182"/>
  <sheetViews>
    <sheetView tabSelected="1" topLeftCell="A3" zoomScaleNormal="100" zoomScaleSheetLayoutView="100" workbookViewId="0">
      <selection activeCell="E48" sqref="E48"/>
    </sheetView>
  </sheetViews>
  <sheetFormatPr defaultRowHeight="15" x14ac:dyDescent="0.25"/>
  <cols>
    <col min="1" max="1" width="8.7109375" style="5" customWidth="1"/>
    <col min="2" max="2" width="21.140625" style="5" customWidth="1"/>
    <col min="3" max="3" width="13.42578125" style="5" customWidth="1"/>
    <col min="4" max="4" width="18.28515625" style="11" customWidth="1"/>
    <col min="5" max="5" width="32.42578125" style="5" customWidth="1"/>
    <col min="6" max="6" width="16" style="5" customWidth="1"/>
    <col min="7" max="256" width="9.140625" style="5"/>
    <col min="257" max="257" width="8.7109375" style="5" customWidth="1"/>
    <col min="258" max="258" width="18.28515625" style="5" customWidth="1"/>
    <col min="259" max="259" width="32.42578125" style="5" customWidth="1"/>
    <col min="260" max="260" width="16" style="5" customWidth="1"/>
    <col min="261" max="261" width="16.7109375" style="5" customWidth="1"/>
    <col min="262" max="262" width="10.140625" style="5" customWidth="1"/>
    <col min="263" max="512" width="9.140625" style="5"/>
    <col min="513" max="513" width="8.7109375" style="5" customWidth="1"/>
    <col min="514" max="514" width="18.28515625" style="5" customWidth="1"/>
    <col min="515" max="515" width="32.42578125" style="5" customWidth="1"/>
    <col min="516" max="516" width="16" style="5" customWidth="1"/>
    <col min="517" max="517" width="16.7109375" style="5" customWidth="1"/>
    <col min="518" max="518" width="10.140625" style="5" customWidth="1"/>
    <col min="519" max="768" width="9.140625" style="5"/>
    <col min="769" max="769" width="8.7109375" style="5" customWidth="1"/>
    <col min="770" max="770" width="18.28515625" style="5" customWidth="1"/>
    <col min="771" max="771" width="32.42578125" style="5" customWidth="1"/>
    <col min="772" max="772" width="16" style="5" customWidth="1"/>
    <col min="773" max="773" width="16.7109375" style="5" customWidth="1"/>
    <col min="774" max="774" width="10.140625" style="5" customWidth="1"/>
    <col min="775" max="1024" width="9.140625" style="5"/>
    <col min="1025" max="1025" width="8.7109375" style="5" customWidth="1"/>
    <col min="1026" max="1026" width="18.28515625" style="5" customWidth="1"/>
    <col min="1027" max="1027" width="32.42578125" style="5" customWidth="1"/>
    <col min="1028" max="1028" width="16" style="5" customWidth="1"/>
    <col min="1029" max="1029" width="16.7109375" style="5" customWidth="1"/>
    <col min="1030" max="1030" width="10.140625" style="5" customWidth="1"/>
    <col min="1031" max="1280" width="9.140625" style="5"/>
    <col min="1281" max="1281" width="8.7109375" style="5" customWidth="1"/>
    <col min="1282" max="1282" width="18.28515625" style="5" customWidth="1"/>
    <col min="1283" max="1283" width="32.42578125" style="5" customWidth="1"/>
    <col min="1284" max="1284" width="16" style="5" customWidth="1"/>
    <col min="1285" max="1285" width="16.7109375" style="5" customWidth="1"/>
    <col min="1286" max="1286" width="10.140625" style="5" customWidth="1"/>
    <col min="1287" max="1536" width="9.140625" style="5"/>
    <col min="1537" max="1537" width="8.7109375" style="5" customWidth="1"/>
    <col min="1538" max="1538" width="18.28515625" style="5" customWidth="1"/>
    <col min="1539" max="1539" width="32.42578125" style="5" customWidth="1"/>
    <col min="1540" max="1540" width="16" style="5" customWidth="1"/>
    <col min="1541" max="1541" width="16.7109375" style="5" customWidth="1"/>
    <col min="1542" max="1542" width="10.140625" style="5" customWidth="1"/>
    <col min="1543" max="1792" width="9.140625" style="5"/>
    <col min="1793" max="1793" width="8.7109375" style="5" customWidth="1"/>
    <col min="1794" max="1794" width="18.28515625" style="5" customWidth="1"/>
    <col min="1795" max="1795" width="32.42578125" style="5" customWidth="1"/>
    <col min="1796" max="1796" width="16" style="5" customWidth="1"/>
    <col min="1797" max="1797" width="16.7109375" style="5" customWidth="1"/>
    <col min="1798" max="1798" width="10.140625" style="5" customWidth="1"/>
    <col min="1799" max="2048" width="9.140625" style="5"/>
    <col min="2049" max="2049" width="8.7109375" style="5" customWidth="1"/>
    <col min="2050" max="2050" width="18.28515625" style="5" customWidth="1"/>
    <col min="2051" max="2051" width="32.42578125" style="5" customWidth="1"/>
    <col min="2052" max="2052" width="16" style="5" customWidth="1"/>
    <col min="2053" max="2053" width="16.7109375" style="5" customWidth="1"/>
    <col min="2054" max="2054" width="10.140625" style="5" customWidth="1"/>
    <col min="2055" max="2304" width="9.140625" style="5"/>
    <col min="2305" max="2305" width="8.7109375" style="5" customWidth="1"/>
    <col min="2306" max="2306" width="18.28515625" style="5" customWidth="1"/>
    <col min="2307" max="2307" width="32.42578125" style="5" customWidth="1"/>
    <col min="2308" max="2308" width="16" style="5" customWidth="1"/>
    <col min="2309" max="2309" width="16.7109375" style="5" customWidth="1"/>
    <col min="2310" max="2310" width="10.140625" style="5" customWidth="1"/>
    <col min="2311" max="2560" width="9.140625" style="5"/>
    <col min="2561" max="2561" width="8.7109375" style="5" customWidth="1"/>
    <col min="2562" max="2562" width="18.28515625" style="5" customWidth="1"/>
    <col min="2563" max="2563" width="32.42578125" style="5" customWidth="1"/>
    <col min="2564" max="2564" width="16" style="5" customWidth="1"/>
    <col min="2565" max="2565" width="16.7109375" style="5" customWidth="1"/>
    <col min="2566" max="2566" width="10.140625" style="5" customWidth="1"/>
    <col min="2567" max="2816" width="9.140625" style="5"/>
    <col min="2817" max="2817" width="8.7109375" style="5" customWidth="1"/>
    <col min="2818" max="2818" width="18.28515625" style="5" customWidth="1"/>
    <col min="2819" max="2819" width="32.42578125" style="5" customWidth="1"/>
    <col min="2820" max="2820" width="16" style="5" customWidth="1"/>
    <col min="2821" max="2821" width="16.7109375" style="5" customWidth="1"/>
    <col min="2822" max="2822" width="10.140625" style="5" customWidth="1"/>
    <col min="2823" max="3072" width="9.140625" style="5"/>
    <col min="3073" max="3073" width="8.7109375" style="5" customWidth="1"/>
    <col min="3074" max="3074" width="18.28515625" style="5" customWidth="1"/>
    <col min="3075" max="3075" width="32.42578125" style="5" customWidth="1"/>
    <col min="3076" max="3076" width="16" style="5" customWidth="1"/>
    <col min="3077" max="3077" width="16.7109375" style="5" customWidth="1"/>
    <col min="3078" max="3078" width="10.140625" style="5" customWidth="1"/>
    <col min="3079" max="3328" width="9.140625" style="5"/>
    <col min="3329" max="3329" width="8.7109375" style="5" customWidth="1"/>
    <col min="3330" max="3330" width="18.28515625" style="5" customWidth="1"/>
    <col min="3331" max="3331" width="32.42578125" style="5" customWidth="1"/>
    <col min="3332" max="3332" width="16" style="5" customWidth="1"/>
    <col min="3333" max="3333" width="16.7109375" style="5" customWidth="1"/>
    <col min="3334" max="3334" width="10.140625" style="5" customWidth="1"/>
    <col min="3335" max="3584" width="9.140625" style="5"/>
    <col min="3585" max="3585" width="8.7109375" style="5" customWidth="1"/>
    <col min="3586" max="3586" width="18.28515625" style="5" customWidth="1"/>
    <col min="3587" max="3587" width="32.42578125" style="5" customWidth="1"/>
    <col min="3588" max="3588" width="16" style="5" customWidth="1"/>
    <col min="3589" max="3589" width="16.7109375" style="5" customWidth="1"/>
    <col min="3590" max="3590" width="10.140625" style="5" customWidth="1"/>
    <col min="3591" max="3840" width="9.140625" style="5"/>
    <col min="3841" max="3841" width="8.7109375" style="5" customWidth="1"/>
    <col min="3842" max="3842" width="18.28515625" style="5" customWidth="1"/>
    <col min="3843" max="3843" width="32.42578125" style="5" customWidth="1"/>
    <col min="3844" max="3844" width="16" style="5" customWidth="1"/>
    <col min="3845" max="3845" width="16.7109375" style="5" customWidth="1"/>
    <col min="3846" max="3846" width="10.140625" style="5" customWidth="1"/>
    <col min="3847" max="4096" width="9.140625" style="5"/>
    <col min="4097" max="4097" width="8.7109375" style="5" customWidth="1"/>
    <col min="4098" max="4098" width="18.28515625" style="5" customWidth="1"/>
    <col min="4099" max="4099" width="32.42578125" style="5" customWidth="1"/>
    <col min="4100" max="4100" width="16" style="5" customWidth="1"/>
    <col min="4101" max="4101" width="16.7109375" style="5" customWidth="1"/>
    <col min="4102" max="4102" width="10.140625" style="5" customWidth="1"/>
    <col min="4103" max="4352" width="9.140625" style="5"/>
    <col min="4353" max="4353" width="8.7109375" style="5" customWidth="1"/>
    <col min="4354" max="4354" width="18.28515625" style="5" customWidth="1"/>
    <col min="4355" max="4355" width="32.42578125" style="5" customWidth="1"/>
    <col min="4356" max="4356" width="16" style="5" customWidth="1"/>
    <col min="4357" max="4357" width="16.7109375" style="5" customWidth="1"/>
    <col min="4358" max="4358" width="10.140625" style="5" customWidth="1"/>
    <col min="4359" max="4608" width="9.140625" style="5"/>
    <col min="4609" max="4609" width="8.7109375" style="5" customWidth="1"/>
    <col min="4610" max="4610" width="18.28515625" style="5" customWidth="1"/>
    <col min="4611" max="4611" width="32.42578125" style="5" customWidth="1"/>
    <col min="4612" max="4612" width="16" style="5" customWidth="1"/>
    <col min="4613" max="4613" width="16.7109375" style="5" customWidth="1"/>
    <col min="4614" max="4614" width="10.140625" style="5" customWidth="1"/>
    <col min="4615" max="4864" width="9.140625" style="5"/>
    <col min="4865" max="4865" width="8.7109375" style="5" customWidth="1"/>
    <col min="4866" max="4866" width="18.28515625" style="5" customWidth="1"/>
    <col min="4867" max="4867" width="32.42578125" style="5" customWidth="1"/>
    <col min="4868" max="4868" width="16" style="5" customWidth="1"/>
    <col min="4869" max="4869" width="16.7109375" style="5" customWidth="1"/>
    <col min="4870" max="4870" width="10.140625" style="5" customWidth="1"/>
    <col min="4871" max="5120" width="9.140625" style="5"/>
    <col min="5121" max="5121" width="8.7109375" style="5" customWidth="1"/>
    <col min="5122" max="5122" width="18.28515625" style="5" customWidth="1"/>
    <col min="5123" max="5123" width="32.42578125" style="5" customWidth="1"/>
    <col min="5124" max="5124" width="16" style="5" customWidth="1"/>
    <col min="5125" max="5125" width="16.7109375" style="5" customWidth="1"/>
    <col min="5126" max="5126" width="10.140625" style="5" customWidth="1"/>
    <col min="5127" max="5376" width="9.140625" style="5"/>
    <col min="5377" max="5377" width="8.7109375" style="5" customWidth="1"/>
    <col min="5378" max="5378" width="18.28515625" style="5" customWidth="1"/>
    <col min="5379" max="5379" width="32.42578125" style="5" customWidth="1"/>
    <col min="5380" max="5380" width="16" style="5" customWidth="1"/>
    <col min="5381" max="5381" width="16.7109375" style="5" customWidth="1"/>
    <col min="5382" max="5382" width="10.140625" style="5" customWidth="1"/>
    <col min="5383" max="5632" width="9.140625" style="5"/>
    <col min="5633" max="5633" width="8.7109375" style="5" customWidth="1"/>
    <col min="5634" max="5634" width="18.28515625" style="5" customWidth="1"/>
    <col min="5635" max="5635" width="32.42578125" style="5" customWidth="1"/>
    <col min="5636" max="5636" width="16" style="5" customWidth="1"/>
    <col min="5637" max="5637" width="16.7109375" style="5" customWidth="1"/>
    <col min="5638" max="5638" width="10.140625" style="5" customWidth="1"/>
    <col min="5639" max="5888" width="9.140625" style="5"/>
    <col min="5889" max="5889" width="8.7109375" style="5" customWidth="1"/>
    <col min="5890" max="5890" width="18.28515625" style="5" customWidth="1"/>
    <col min="5891" max="5891" width="32.42578125" style="5" customWidth="1"/>
    <col min="5892" max="5892" width="16" style="5" customWidth="1"/>
    <col min="5893" max="5893" width="16.7109375" style="5" customWidth="1"/>
    <col min="5894" max="5894" width="10.140625" style="5" customWidth="1"/>
    <col min="5895" max="6144" width="9.140625" style="5"/>
    <col min="6145" max="6145" width="8.7109375" style="5" customWidth="1"/>
    <col min="6146" max="6146" width="18.28515625" style="5" customWidth="1"/>
    <col min="6147" max="6147" width="32.42578125" style="5" customWidth="1"/>
    <col min="6148" max="6148" width="16" style="5" customWidth="1"/>
    <col min="6149" max="6149" width="16.7109375" style="5" customWidth="1"/>
    <col min="6150" max="6150" width="10.140625" style="5" customWidth="1"/>
    <col min="6151" max="6400" width="9.140625" style="5"/>
    <col min="6401" max="6401" width="8.7109375" style="5" customWidth="1"/>
    <col min="6402" max="6402" width="18.28515625" style="5" customWidth="1"/>
    <col min="6403" max="6403" width="32.42578125" style="5" customWidth="1"/>
    <col min="6404" max="6404" width="16" style="5" customWidth="1"/>
    <col min="6405" max="6405" width="16.7109375" style="5" customWidth="1"/>
    <col min="6406" max="6406" width="10.140625" style="5" customWidth="1"/>
    <col min="6407" max="6656" width="9.140625" style="5"/>
    <col min="6657" max="6657" width="8.7109375" style="5" customWidth="1"/>
    <col min="6658" max="6658" width="18.28515625" style="5" customWidth="1"/>
    <col min="6659" max="6659" width="32.42578125" style="5" customWidth="1"/>
    <col min="6660" max="6660" width="16" style="5" customWidth="1"/>
    <col min="6661" max="6661" width="16.7109375" style="5" customWidth="1"/>
    <col min="6662" max="6662" width="10.140625" style="5" customWidth="1"/>
    <col min="6663" max="6912" width="9.140625" style="5"/>
    <col min="6913" max="6913" width="8.7109375" style="5" customWidth="1"/>
    <col min="6914" max="6914" width="18.28515625" style="5" customWidth="1"/>
    <col min="6915" max="6915" width="32.42578125" style="5" customWidth="1"/>
    <col min="6916" max="6916" width="16" style="5" customWidth="1"/>
    <col min="6917" max="6917" width="16.7109375" style="5" customWidth="1"/>
    <col min="6918" max="6918" width="10.140625" style="5" customWidth="1"/>
    <col min="6919" max="7168" width="9.140625" style="5"/>
    <col min="7169" max="7169" width="8.7109375" style="5" customWidth="1"/>
    <col min="7170" max="7170" width="18.28515625" style="5" customWidth="1"/>
    <col min="7171" max="7171" width="32.42578125" style="5" customWidth="1"/>
    <col min="7172" max="7172" width="16" style="5" customWidth="1"/>
    <col min="7173" max="7173" width="16.7109375" style="5" customWidth="1"/>
    <col min="7174" max="7174" width="10.140625" style="5" customWidth="1"/>
    <col min="7175" max="7424" width="9.140625" style="5"/>
    <col min="7425" max="7425" width="8.7109375" style="5" customWidth="1"/>
    <col min="7426" max="7426" width="18.28515625" style="5" customWidth="1"/>
    <col min="7427" max="7427" width="32.42578125" style="5" customWidth="1"/>
    <col min="7428" max="7428" width="16" style="5" customWidth="1"/>
    <col min="7429" max="7429" width="16.7109375" style="5" customWidth="1"/>
    <col min="7430" max="7430" width="10.140625" style="5" customWidth="1"/>
    <col min="7431" max="7680" width="9.140625" style="5"/>
    <col min="7681" max="7681" width="8.7109375" style="5" customWidth="1"/>
    <col min="7682" max="7682" width="18.28515625" style="5" customWidth="1"/>
    <col min="7683" max="7683" width="32.42578125" style="5" customWidth="1"/>
    <col min="7684" max="7684" width="16" style="5" customWidth="1"/>
    <col min="7685" max="7685" width="16.7109375" style="5" customWidth="1"/>
    <col min="7686" max="7686" width="10.140625" style="5" customWidth="1"/>
    <col min="7687" max="7936" width="9.140625" style="5"/>
    <col min="7937" max="7937" width="8.7109375" style="5" customWidth="1"/>
    <col min="7938" max="7938" width="18.28515625" style="5" customWidth="1"/>
    <col min="7939" max="7939" width="32.42578125" style="5" customWidth="1"/>
    <col min="7940" max="7940" width="16" style="5" customWidth="1"/>
    <col min="7941" max="7941" width="16.7109375" style="5" customWidth="1"/>
    <col min="7942" max="7942" width="10.140625" style="5" customWidth="1"/>
    <col min="7943" max="8192" width="9.140625" style="5"/>
    <col min="8193" max="8193" width="8.7109375" style="5" customWidth="1"/>
    <col min="8194" max="8194" width="18.28515625" style="5" customWidth="1"/>
    <col min="8195" max="8195" width="32.42578125" style="5" customWidth="1"/>
    <col min="8196" max="8196" width="16" style="5" customWidth="1"/>
    <col min="8197" max="8197" width="16.7109375" style="5" customWidth="1"/>
    <col min="8198" max="8198" width="10.140625" style="5" customWidth="1"/>
    <col min="8199" max="8448" width="9.140625" style="5"/>
    <col min="8449" max="8449" width="8.7109375" style="5" customWidth="1"/>
    <col min="8450" max="8450" width="18.28515625" style="5" customWidth="1"/>
    <col min="8451" max="8451" width="32.42578125" style="5" customWidth="1"/>
    <col min="8452" max="8452" width="16" style="5" customWidth="1"/>
    <col min="8453" max="8453" width="16.7109375" style="5" customWidth="1"/>
    <col min="8454" max="8454" width="10.140625" style="5" customWidth="1"/>
    <col min="8455" max="8704" width="9.140625" style="5"/>
    <col min="8705" max="8705" width="8.7109375" style="5" customWidth="1"/>
    <col min="8706" max="8706" width="18.28515625" style="5" customWidth="1"/>
    <col min="8707" max="8707" width="32.42578125" style="5" customWidth="1"/>
    <col min="8708" max="8708" width="16" style="5" customWidth="1"/>
    <col min="8709" max="8709" width="16.7109375" style="5" customWidth="1"/>
    <col min="8710" max="8710" width="10.140625" style="5" customWidth="1"/>
    <col min="8711" max="8960" width="9.140625" style="5"/>
    <col min="8961" max="8961" width="8.7109375" style="5" customWidth="1"/>
    <col min="8962" max="8962" width="18.28515625" style="5" customWidth="1"/>
    <col min="8963" max="8963" width="32.42578125" style="5" customWidth="1"/>
    <col min="8964" max="8964" width="16" style="5" customWidth="1"/>
    <col min="8965" max="8965" width="16.7109375" style="5" customWidth="1"/>
    <col min="8966" max="8966" width="10.140625" style="5" customWidth="1"/>
    <col min="8967" max="9216" width="9.140625" style="5"/>
    <col min="9217" max="9217" width="8.7109375" style="5" customWidth="1"/>
    <col min="9218" max="9218" width="18.28515625" style="5" customWidth="1"/>
    <col min="9219" max="9219" width="32.42578125" style="5" customWidth="1"/>
    <col min="9220" max="9220" width="16" style="5" customWidth="1"/>
    <col min="9221" max="9221" width="16.7109375" style="5" customWidth="1"/>
    <col min="9222" max="9222" width="10.140625" style="5" customWidth="1"/>
    <col min="9223" max="9472" width="9.140625" style="5"/>
    <col min="9473" max="9473" width="8.7109375" style="5" customWidth="1"/>
    <col min="9474" max="9474" width="18.28515625" style="5" customWidth="1"/>
    <col min="9475" max="9475" width="32.42578125" style="5" customWidth="1"/>
    <col min="9476" max="9476" width="16" style="5" customWidth="1"/>
    <col min="9477" max="9477" width="16.7109375" style="5" customWidth="1"/>
    <col min="9478" max="9478" width="10.140625" style="5" customWidth="1"/>
    <col min="9479" max="9728" width="9.140625" style="5"/>
    <col min="9729" max="9729" width="8.7109375" style="5" customWidth="1"/>
    <col min="9730" max="9730" width="18.28515625" style="5" customWidth="1"/>
    <col min="9731" max="9731" width="32.42578125" style="5" customWidth="1"/>
    <col min="9732" max="9732" width="16" style="5" customWidth="1"/>
    <col min="9733" max="9733" width="16.7109375" style="5" customWidth="1"/>
    <col min="9734" max="9734" width="10.140625" style="5" customWidth="1"/>
    <col min="9735" max="9984" width="9.140625" style="5"/>
    <col min="9985" max="9985" width="8.7109375" style="5" customWidth="1"/>
    <col min="9986" max="9986" width="18.28515625" style="5" customWidth="1"/>
    <col min="9987" max="9987" width="32.42578125" style="5" customWidth="1"/>
    <col min="9988" max="9988" width="16" style="5" customWidth="1"/>
    <col min="9989" max="9989" width="16.7109375" style="5" customWidth="1"/>
    <col min="9990" max="9990" width="10.140625" style="5" customWidth="1"/>
    <col min="9991" max="10240" width="9.140625" style="5"/>
    <col min="10241" max="10241" width="8.7109375" style="5" customWidth="1"/>
    <col min="10242" max="10242" width="18.28515625" style="5" customWidth="1"/>
    <col min="10243" max="10243" width="32.42578125" style="5" customWidth="1"/>
    <col min="10244" max="10244" width="16" style="5" customWidth="1"/>
    <col min="10245" max="10245" width="16.7109375" style="5" customWidth="1"/>
    <col min="10246" max="10246" width="10.140625" style="5" customWidth="1"/>
    <col min="10247" max="10496" width="9.140625" style="5"/>
    <col min="10497" max="10497" width="8.7109375" style="5" customWidth="1"/>
    <col min="10498" max="10498" width="18.28515625" style="5" customWidth="1"/>
    <col min="10499" max="10499" width="32.42578125" style="5" customWidth="1"/>
    <col min="10500" max="10500" width="16" style="5" customWidth="1"/>
    <col min="10501" max="10501" width="16.7109375" style="5" customWidth="1"/>
    <col min="10502" max="10502" width="10.140625" style="5" customWidth="1"/>
    <col min="10503" max="10752" width="9.140625" style="5"/>
    <col min="10753" max="10753" width="8.7109375" style="5" customWidth="1"/>
    <col min="10754" max="10754" width="18.28515625" style="5" customWidth="1"/>
    <col min="10755" max="10755" width="32.42578125" style="5" customWidth="1"/>
    <col min="10756" max="10756" width="16" style="5" customWidth="1"/>
    <col min="10757" max="10757" width="16.7109375" style="5" customWidth="1"/>
    <col min="10758" max="10758" width="10.140625" style="5" customWidth="1"/>
    <col min="10759" max="11008" width="9.140625" style="5"/>
    <col min="11009" max="11009" width="8.7109375" style="5" customWidth="1"/>
    <col min="11010" max="11010" width="18.28515625" style="5" customWidth="1"/>
    <col min="11011" max="11011" width="32.42578125" style="5" customWidth="1"/>
    <col min="11012" max="11012" width="16" style="5" customWidth="1"/>
    <col min="11013" max="11013" width="16.7109375" style="5" customWidth="1"/>
    <col min="11014" max="11014" width="10.140625" style="5" customWidth="1"/>
    <col min="11015" max="11264" width="9.140625" style="5"/>
    <col min="11265" max="11265" width="8.7109375" style="5" customWidth="1"/>
    <col min="11266" max="11266" width="18.28515625" style="5" customWidth="1"/>
    <col min="11267" max="11267" width="32.42578125" style="5" customWidth="1"/>
    <col min="11268" max="11268" width="16" style="5" customWidth="1"/>
    <col min="11269" max="11269" width="16.7109375" style="5" customWidth="1"/>
    <col min="11270" max="11270" width="10.140625" style="5" customWidth="1"/>
    <col min="11271" max="11520" width="9.140625" style="5"/>
    <col min="11521" max="11521" width="8.7109375" style="5" customWidth="1"/>
    <col min="11522" max="11522" width="18.28515625" style="5" customWidth="1"/>
    <col min="11523" max="11523" width="32.42578125" style="5" customWidth="1"/>
    <col min="11524" max="11524" width="16" style="5" customWidth="1"/>
    <col min="11525" max="11525" width="16.7109375" style="5" customWidth="1"/>
    <col min="11526" max="11526" width="10.140625" style="5" customWidth="1"/>
    <col min="11527" max="11776" width="9.140625" style="5"/>
    <col min="11777" max="11777" width="8.7109375" style="5" customWidth="1"/>
    <col min="11778" max="11778" width="18.28515625" style="5" customWidth="1"/>
    <col min="11779" max="11779" width="32.42578125" style="5" customWidth="1"/>
    <col min="11780" max="11780" width="16" style="5" customWidth="1"/>
    <col min="11781" max="11781" width="16.7109375" style="5" customWidth="1"/>
    <col min="11782" max="11782" width="10.140625" style="5" customWidth="1"/>
    <col min="11783" max="12032" width="9.140625" style="5"/>
    <col min="12033" max="12033" width="8.7109375" style="5" customWidth="1"/>
    <col min="12034" max="12034" width="18.28515625" style="5" customWidth="1"/>
    <col min="12035" max="12035" width="32.42578125" style="5" customWidth="1"/>
    <col min="12036" max="12036" width="16" style="5" customWidth="1"/>
    <col min="12037" max="12037" width="16.7109375" style="5" customWidth="1"/>
    <col min="12038" max="12038" width="10.140625" style="5" customWidth="1"/>
    <col min="12039" max="12288" width="9.140625" style="5"/>
    <col min="12289" max="12289" width="8.7109375" style="5" customWidth="1"/>
    <col min="12290" max="12290" width="18.28515625" style="5" customWidth="1"/>
    <col min="12291" max="12291" width="32.42578125" style="5" customWidth="1"/>
    <col min="12292" max="12292" width="16" style="5" customWidth="1"/>
    <col min="12293" max="12293" width="16.7109375" style="5" customWidth="1"/>
    <col min="12294" max="12294" width="10.140625" style="5" customWidth="1"/>
    <col min="12295" max="12544" width="9.140625" style="5"/>
    <col min="12545" max="12545" width="8.7109375" style="5" customWidth="1"/>
    <col min="12546" max="12546" width="18.28515625" style="5" customWidth="1"/>
    <col min="12547" max="12547" width="32.42578125" style="5" customWidth="1"/>
    <col min="12548" max="12548" width="16" style="5" customWidth="1"/>
    <col min="12549" max="12549" width="16.7109375" style="5" customWidth="1"/>
    <col min="12550" max="12550" width="10.140625" style="5" customWidth="1"/>
    <col min="12551" max="12800" width="9.140625" style="5"/>
    <col min="12801" max="12801" width="8.7109375" style="5" customWidth="1"/>
    <col min="12802" max="12802" width="18.28515625" style="5" customWidth="1"/>
    <col min="12803" max="12803" width="32.42578125" style="5" customWidth="1"/>
    <col min="12804" max="12804" width="16" style="5" customWidth="1"/>
    <col min="12805" max="12805" width="16.7109375" style="5" customWidth="1"/>
    <col min="12806" max="12806" width="10.140625" style="5" customWidth="1"/>
    <col min="12807" max="13056" width="9.140625" style="5"/>
    <col min="13057" max="13057" width="8.7109375" style="5" customWidth="1"/>
    <col min="13058" max="13058" width="18.28515625" style="5" customWidth="1"/>
    <col min="13059" max="13059" width="32.42578125" style="5" customWidth="1"/>
    <col min="13060" max="13060" width="16" style="5" customWidth="1"/>
    <col min="13061" max="13061" width="16.7109375" style="5" customWidth="1"/>
    <col min="13062" max="13062" width="10.140625" style="5" customWidth="1"/>
    <col min="13063" max="13312" width="9.140625" style="5"/>
    <col min="13313" max="13313" width="8.7109375" style="5" customWidth="1"/>
    <col min="13314" max="13314" width="18.28515625" style="5" customWidth="1"/>
    <col min="13315" max="13315" width="32.42578125" style="5" customWidth="1"/>
    <col min="13316" max="13316" width="16" style="5" customWidth="1"/>
    <col min="13317" max="13317" width="16.7109375" style="5" customWidth="1"/>
    <col min="13318" max="13318" width="10.140625" style="5" customWidth="1"/>
    <col min="13319" max="13568" width="9.140625" style="5"/>
    <col min="13569" max="13569" width="8.7109375" style="5" customWidth="1"/>
    <col min="13570" max="13570" width="18.28515625" style="5" customWidth="1"/>
    <col min="13571" max="13571" width="32.42578125" style="5" customWidth="1"/>
    <col min="13572" max="13572" width="16" style="5" customWidth="1"/>
    <col min="13573" max="13573" width="16.7109375" style="5" customWidth="1"/>
    <col min="13574" max="13574" width="10.140625" style="5" customWidth="1"/>
    <col min="13575" max="13824" width="9.140625" style="5"/>
    <col min="13825" max="13825" width="8.7109375" style="5" customWidth="1"/>
    <col min="13826" max="13826" width="18.28515625" style="5" customWidth="1"/>
    <col min="13827" max="13827" width="32.42578125" style="5" customWidth="1"/>
    <col min="13828" max="13828" width="16" style="5" customWidth="1"/>
    <col min="13829" max="13829" width="16.7109375" style="5" customWidth="1"/>
    <col min="13830" max="13830" width="10.140625" style="5" customWidth="1"/>
    <col min="13831" max="14080" width="9.140625" style="5"/>
    <col min="14081" max="14081" width="8.7109375" style="5" customWidth="1"/>
    <col min="14082" max="14082" width="18.28515625" style="5" customWidth="1"/>
    <col min="14083" max="14083" width="32.42578125" style="5" customWidth="1"/>
    <col min="14084" max="14084" width="16" style="5" customWidth="1"/>
    <col min="14085" max="14085" width="16.7109375" style="5" customWidth="1"/>
    <col min="14086" max="14086" width="10.140625" style="5" customWidth="1"/>
    <col min="14087" max="14336" width="9.140625" style="5"/>
    <col min="14337" max="14337" width="8.7109375" style="5" customWidth="1"/>
    <col min="14338" max="14338" width="18.28515625" style="5" customWidth="1"/>
    <col min="14339" max="14339" width="32.42578125" style="5" customWidth="1"/>
    <col min="14340" max="14340" width="16" style="5" customWidth="1"/>
    <col min="14341" max="14341" width="16.7109375" style="5" customWidth="1"/>
    <col min="14342" max="14342" width="10.140625" style="5" customWidth="1"/>
    <col min="14343" max="14592" width="9.140625" style="5"/>
    <col min="14593" max="14593" width="8.7109375" style="5" customWidth="1"/>
    <col min="14594" max="14594" width="18.28515625" style="5" customWidth="1"/>
    <col min="14595" max="14595" width="32.42578125" style="5" customWidth="1"/>
    <col min="14596" max="14596" width="16" style="5" customWidth="1"/>
    <col min="14597" max="14597" width="16.7109375" style="5" customWidth="1"/>
    <col min="14598" max="14598" width="10.140625" style="5" customWidth="1"/>
    <col min="14599" max="14848" width="9.140625" style="5"/>
    <col min="14849" max="14849" width="8.7109375" style="5" customWidth="1"/>
    <col min="14850" max="14850" width="18.28515625" style="5" customWidth="1"/>
    <col min="14851" max="14851" width="32.42578125" style="5" customWidth="1"/>
    <col min="14852" max="14852" width="16" style="5" customWidth="1"/>
    <col min="14853" max="14853" width="16.7109375" style="5" customWidth="1"/>
    <col min="14854" max="14854" width="10.140625" style="5" customWidth="1"/>
    <col min="14855" max="15104" width="9.140625" style="5"/>
    <col min="15105" max="15105" width="8.7109375" style="5" customWidth="1"/>
    <col min="15106" max="15106" width="18.28515625" style="5" customWidth="1"/>
    <col min="15107" max="15107" width="32.42578125" style="5" customWidth="1"/>
    <col min="15108" max="15108" width="16" style="5" customWidth="1"/>
    <col min="15109" max="15109" width="16.7109375" style="5" customWidth="1"/>
    <col min="15110" max="15110" width="10.140625" style="5" customWidth="1"/>
    <col min="15111" max="15360" width="9.140625" style="5"/>
    <col min="15361" max="15361" width="8.7109375" style="5" customWidth="1"/>
    <col min="15362" max="15362" width="18.28515625" style="5" customWidth="1"/>
    <col min="15363" max="15363" width="32.42578125" style="5" customWidth="1"/>
    <col min="15364" max="15364" width="16" style="5" customWidth="1"/>
    <col min="15365" max="15365" width="16.7109375" style="5" customWidth="1"/>
    <col min="15366" max="15366" width="10.140625" style="5" customWidth="1"/>
    <col min="15367" max="15616" width="9.140625" style="5"/>
    <col min="15617" max="15617" width="8.7109375" style="5" customWidth="1"/>
    <col min="15618" max="15618" width="18.28515625" style="5" customWidth="1"/>
    <col min="15619" max="15619" width="32.42578125" style="5" customWidth="1"/>
    <col min="15620" max="15620" width="16" style="5" customWidth="1"/>
    <col min="15621" max="15621" width="16.7109375" style="5" customWidth="1"/>
    <col min="15622" max="15622" width="10.140625" style="5" customWidth="1"/>
    <col min="15623" max="15872" width="9.140625" style="5"/>
    <col min="15873" max="15873" width="8.7109375" style="5" customWidth="1"/>
    <col min="15874" max="15874" width="18.28515625" style="5" customWidth="1"/>
    <col min="15875" max="15875" width="32.42578125" style="5" customWidth="1"/>
    <col min="15876" max="15876" width="16" style="5" customWidth="1"/>
    <col min="15877" max="15877" width="16.7109375" style="5" customWidth="1"/>
    <col min="15878" max="15878" width="10.140625" style="5" customWidth="1"/>
    <col min="15879" max="16128" width="9.140625" style="5"/>
    <col min="16129" max="16129" width="8.7109375" style="5" customWidth="1"/>
    <col min="16130" max="16130" width="18.28515625" style="5" customWidth="1"/>
    <col min="16131" max="16131" width="32.42578125" style="5" customWidth="1"/>
    <col min="16132" max="16132" width="16" style="5" customWidth="1"/>
    <col min="16133" max="16133" width="16.7109375" style="5" customWidth="1"/>
    <col min="16134" max="16134" width="10.140625" style="5" customWidth="1"/>
    <col min="16135" max="16384" width="9.140625" style="5"/>
  </cols>
  <sheetData>
    <row r="1" spans="1:6" hidden="1" x14ac:dyDescent="0.25"/>
    <row r="2" spans="1:6" hidden="1" x14ac:dyDescent="0.25"/>
    <row r="3" spans="1:6" ht="21" customHeight="1" x14ac:dyDescent="0.25"/>
    <row r="4" spans="1:6" hidden="1" x14ac:dyDescent="0.25"/>
    <row r="5" spans="1:6" hidden="1" x14ac:dyDescent="0.25"/>
    <row r="6" spans="1:6" x14ac:dyDescent="0.25">
      <c r="F6" s="3" t="s">
        <v>174</v>
      </c>
    </row>
    <row r="7" spans="1:6" x14ac:dyDescent="0.25">
      <c r="F7" s="3" t="s">
        <v>444</v>
      </c>
    </row>
    <row r="8" spans="1:6" x14ac:dyDescent="0.25">
      <c r="F8" s="3" t="s">
        <v>445</v>
      </c>
    </row>
    <row r="9" spans="1:6" x14ac:dyDescent="0.25">
      <c r="F9" s="3" t="s">
        <v>721</v>
      </c>
    </row>
    <row r="10" spans="1:6" ht="24.75" customHeight="1" x14ac:dyDescent="0.25">
      <c r="F10" s="3" t="s">
        <v>453</v>
      </c>
    </row>
    <row r="11" spans="1:6" x14ac:dyDescent="0.25">
      <c r="A11" s="4"/>
      <c r="B11" s="4"/>
      <c r="C11" s="4"/>
      <c r="D11" s="10"/>
      <c r="E11" s="4"/>
      <c r="F11" s="3" t="s">
        <v>444</v>
      </c>
    </row>
    <row r="12" spans="1:6" x14ac:dyDescent="0.25">
      <c r="A12" s="4"/>
      <c r="B12" s="4"/>
      <c r="C12" s="4"/>
      <c r="D12" s="10"/>
      <c r="E12" s="4"/>
      <c r="F12" s="3" t="s">
        <v>445</v>
      </c>
    </row>
    <row r="13" spans="1:6" x14ac:dyDescent="0.25">
      <c r="F13" s="3" t="s">
        <v>449</v>
      </c>
    </row>
    <row r="14" spans="1:6" ht="37.5" customHeight="1" x14ac:dyDescent="0.25">
      <c r="A14" s="186" t="s">
        <v>446</v>
      </c>
      <c r="B14" s="186"/>
      <c r="C14" s="186"/>
      <c r="D14" s="186"/>
      <c r="E14" s="186"/>
      <c r="F14" s="186"/>
    </row>
    <row r="15" spans="1:6" x14ac:dyDescent="0.25">
      <c r="F15" s="6" t="s">
        <v>175</v>
      </c>
    </row>
    <row r="16" spans="1:6" ht="25.5" customHeight="1" x14ac:dyDescent="0.25">
      <c r="A16" s="178" t="s">
        <v>176</v>
      </c>
      <c r="B16" s="180" t="s">
        <v>263</v>
      </c>
      <c r="C16" s="180" t="s">
        <v>271</v>
      </c>
      <c r="D16" s="180" t="s">
        <v>177</v>
      </c>
      <c r="E16" s="182" t="s">
        <v>178</v>
      </c>
      <c r="F16" s="184" t="s">
        <v>179</v>
      </c>
    </row>
    <row r="17" spans="1:16" ht="50.25" customHeight="1" x14ac:dyDescent="0.25">
      <c r="A17" s="179"/>
      <c r="B17" s="181"/>
      <c r="C17" s="181"/>
      <c r="D17" s="181"/>
      <c r="E17" s="183"/>
      <c r="F17" s="185"/>
    </row>
    <row r="18" spans="1:16" ht="33.75" customHeight="1" x14ac:dyDescent="0.25">
      <c r="A18" s="175" t="s">
        <v>270</v>
      </c>
      <c r="B18" s="176"/>
      <c r="C18" s="176"/>
      <c r="D18" s="176"/>
      <c r="E18" s="176"/>
      <c r="F18" s="177"/>
      <c r="L18" s="12"/>
      <c r="M18" s="12"/>
      <c r="N18" s="12"/>
      <c r="O18" s="12"/>
      <c r="P18" s="12"/>
    </row>
    <row r="19" spans="1:16" ht="46.5" customHeight="1" x14ac:dyDescent="0.25">
      <c r="A19" s="39" t="s">
        <v>180</v>
      </c>
      <c r="B19" s="40"/>
      <c r="C19" s="40"/>
      <c r="D19" s="8" t="s">
        <v>181</v>
      </c>
      <c r="E19" s="41" t="s">
        <v>182</v>
      </c>
      <c r="F19" s="96">
        <v>1.95</v>
      </c>
      <c r="L19" s="12"/>
      <c r="M19" s="12"/>
      <c r="N19" s="12"/>
      <c r="O19" s="12"/>
      <c r="P19" s="12"/>
    </row>
    <row r="20" spans="1:16" ht="47.25" customHeight="1" x14ac:dyDescent="0.25">
      <c r="A20" s="39" t="s">
        <v>183</v>
      </c>
      <c r="B20" s="40"/>
      <c r="C20" s="40"/>
      <c r="D20" s="8" t="s">
        <v>184</v>
      </c>
      <c r="E20" s="41" t="s">
        <v>185</v>
      </c>
      <c r="F20" s="96">
        <v>1.37</v>
      </c>
      <c r="L20" s="12"/>
      <c r="M20" s="12"/>
      <c r="N20" s="12"/>
      <c r="O20" s="12"/>
      <c r="P20" s="12"/>
    </row>
    <row r="21" spans="1:16" ht="45" x14ac:dyDescent="0.25">
      <c r="A21" s="39" t="s">
        <v>186</v>
      </c>
      <c r="B21" s="40"/>
      <c r="C21" s="40"/>
      <c r="D21" s="8" t="s">
        <v>187</v>
      </c>
      <c r="E21" s="41" t="s">
        <v>188</v>
      </c>
      <c r="F21" s="96">
        <v>1.68</v>
      </c>
      <c r="L21" s="12"/>
      <c r="M21" s="12"/>
      <c r="N21" s="12"/>
      <c r="O21" s="12"/>
      <c r="P21" s="12"/>
    </row>
    <row r="22" spans="1:16" ht="43.5" customHeight="1" x14ac:dyDescent="0.25">
      <c r="A22" s="39" t="s">
        <v>189</v>
      </c>
      <c r="B22" s="40"/>
      <c r="C22" s="40"/>
      <c r="D22" s="8" t="s">
        <v>190</v>
      </c>
      <c r="E22" s="41" t="s">
        <v>191</v>
      </c>
      <c r="F22" s="96">
        <v>1.18</v>
      </c>
      <c r="L22" s="12"/>
      <c r="M22" s="12"/>
      <c r="N22" s="12"/>
      <c r="O22" s="12"/>
      <c r="P22" s="12"/>
    </row>
    <row r="23" spans="1:16" ht="45" x14ac:dyDescent="0.25">
      <c r="A23" s="39" t="s">
        <v>192</v>
      </c>
      <c r="B23" s="40"/>
      <c r="C23" s="40"/>
      <c r="D23" s="133" t="s">
        <v>651</v>
      </c>
      <c r="E23" s="41" t="s">
        <v>650</v>
      </c>
      <c r="F23" s="96">
        <v>1.68</v>
      </c>
      <c r="L23" s="12"/>
      <c r="M23" s="12"/>
      <c r="N23" s="12"/>
      <c r="O23" s="12"/>
      <c r="P23" s="12"/>
    </row>
    <row r="24" spans="1:16" ht="45" x14ac:dyDescent="0.25">
      <c r="A24" s="39" t="s">
        <v>193</v>
      </c>
      <c r="B24" s="40"/>
      <c r="C24" s="40"/>
      <c r="D24" s="133" t="s">
        <v>657</v>
      </c>
      <c r="E24" s="41" t="s">
        <v>649</v>
      </c>
      <c r="F24" s="96">
        <v>1.95</v>
      </c>
      <c r="G24" s="131"/>
    </row>
    <row r="25" spans="1:16" ht="45" x14ac:dyDescent="0.25">
      <c r="A25" s="39" t="s">
        <v>194</v>
      </c>
      <c r="B25" s="40"/>
      <c r="C25" s="40"/>
      <c r="D25" s="133" t="s">
        <v>654</v>
      </c>
      <c r="E25" s="41" t="s">
        <v>652</v>
      </c>
      <c r="F25" s="96">
        <v>1.18</v>
      </c>
      <c r="L25" s="12"/>
      <c r="M25" s="12"/>
      <c r="N25" s="12"/>
      <c r="O25" s="12"/>
      <c r="P25" s="12"/>
    </row>
    <row r="26" spans="1:16" ht="45" x14ac:dyDescent="0.25">
      <c r="A26" s="39" t="s">
        <v>197</v>
      </c>
      <c r="B26" s="40"/>
      <c r="C26" s="40"/>
      <c r="D26" s="133" t="s">
        <v>658</v>
      </c>
      <c r="E26" s="41" t="s">
        <v>653</v>
      </c>
      <c r="F26" s="96">
        <v>1.37</v>
      </c>
      <c r="L26" s="12"/>
      <c r="M26" s="12"/>
      <c r="N26" s="12"/>
      <c r="O26" s="12"/>
      <c r="P26" s="12"/>
    </row>
    <row r="27" spans="1:16" ht="51" customHeight="1" x14ac:dyDescent="0.25">
      <c r="A27" s="39" t="s">
        <v>200</v>
      </c>
      <c r="B27" s="40"/>
      <c r="C27" s="40"/>
      <c r="D27" s="8" t="s">
        <v>195</v>
      </c>
      <c r="E27" s="41" t="s">
        <v>196</v>
      </c>
      <c r="F27" s="96">
        <v>1.4</v>
      </c>
      <c r="L27" s="12"/>
      <c r="M27" s="12"/>
      <c r="N27" s="12"/>
      <c r="O27" s="12"/>
      <c r="P27" s="12"/>
    </row>
    <row r="28" spans="1:16" ht="45" x14ac:dyDescent="0.25">
      <c r="A28" s="39" t="s">
        <v>201</v>
      </c>
      <c r="B28" s="40"/>
      <c r="C28" s="40"/>
      <c r="D28" s="8" t="s">
        <v>198</v>
      </c>
      <c r="E28" s="41" t="s">
        <v>199</v>
      </c>
      <c r="F28" s="96">
        <v>1.08</v>
      </c>
      <c r="L28" s="12"/>
      <c r="M28" s="12"/>
      <c r="N28" s="12"/>
      <c r="O28" s="12"/>
      <c r="P28" s="12"/>
    </row>
    <row r="29" spans="1:16" ht="45" x14ac:dyDescent="0.25">
      <c r="A29" s="39" t="s">
        <v>202</v>
      </c>
      <c r="B29" s="40"/>
      <c r="C29" s="40"/>
      <c r="D29" s="42" t="s">
        <v>209</v>
      </c>
      <c r="E29" s="43" t="s">
        <v>210</v>
      </c>
      <c r="F29" s="96">
        <v>0.32</v>
      </c>
      <c r="L29" s="12"/>
      <c r="M29" s="12"/>
      <c r="N29" s="12"/>
      <c r="O29" s="12"/>
      <c r="P29" s="12"/>
    </row>
    <row r="30" spans="1:16" x14ac:dyDescent="0.25">
      <c r="A30" s="39" t="s">
        <v>203</v>
      </c>
      <c r="B30" s="40"/>
      <c r="C30" s="40" t="s">
        <v>273</v>
      </c>
      <c r="D30" s="42" t="s">
        <v>272</v>
      </c>
      <c r="E30" s="43" t="s">
        <v>212</v>
      </c>
      <c r="F30" s="96">
        <v>0.87</v>
      </c>
      <c r="L30" s="12"/>
      <c r="M30" s="12"/>
      <c r="N30" s="12"/>
      <c r="O30" s="12"/>
      <c r="P30" s="12"/>
    </row>
    <row r="31" spans="1:16" ht="30" x14ac:dyDescent="0.25">
      <c r="A31" s="39" t="s">
        <v>204</v>
      </c>
      <c r="B31" s="40"/>
      <c r="C31" s="40" t="s">
        <v>456</v>
      </c>
      <c r="D31" s="42" t="s">
        <v>455</v>
      </c>
      <c r="E31" s="135" t="s">
        <v>659</v>
      </c>
      <c r="F31" s="134">
        <v>2</v>
      </c>
      <c r="L31" s="12"/>
      <c r="M31" s="12"/>
      <c r="N31" s="12"/>
      <c r="O31" s="12"/>
      <c r="P31" s="12"/>
    </row>
    <row r="32" spans="1:16" x14ac:dyDescent="0.25">
      <c r="A32" s="39" t="s">
        <v>205</v>
      </c>
      <c r="B32" s="40"/>
      <c r="C32" s="40"/>
      <c r="D32" s="42" t="s">
        <v>214</v>
      </c>
      <c r="E32" s="43" t="s">
        <v>215</v>
      </c>
      <c r="F32" s="96">
        <v>0.96</v>
      </c>
      <c r="L32" s="12"/>
      <c r="M32" s="12"/>
      <c r="N32" s="12"/>
      <c r="O32" s="12"/>
      <c r="P32" s="12"/>
    </row>
    <row r="33" spans="1:16" x14ac:dyDescent="0.25">
      <c r="A33" s="39" t="s">
        <v>206</v>
      </c>
      <c r="B33" s="40"/>
      <c r="C33" s="40"/>
      <c r="D33" s="42" t="s">
        <v>624</v>
      </c>
      <c r="E33" s="43" t="s">
        <v>625</v>
      </c>
      <c r="F33" s="96">
        <v>0.31</v>
      </c>
      <c r="L33" s="12"/>
      <c r="M33" s="12"/>
      <c r="N33" s="12"/>
      <c r="O33" s="12"/>
      <c r="P33" s="12"/>
    </row>
    <row r="34" spans="1:16" x14ac:dyDescent="0.25">
      <c r="A34" s="39" t="s">
        <v>207</v>
      </c>
      <c r="B34" s="40"/>
      <c r="C34" s="40"/>
      <c r="D34" s="42" t="s">
        <v>217</v>
      </c>
      <c r="E34" s="119" t="s">
        <v>218</v>
      </c>
      <c r="F34" s="96">
        <v>0.5</v>
      </c>
      <c r="L34" s="12"/>
      <c r="M34" s="12"/>
      <c r="N34" s="12"/>
      <c r="O34" s="12"/>
      <c r="P34" s="12"/>
    </row>
    <row r="35" spans="1:16" ht="45" x14ac:dyDescent="0.25">
      <c r="A35" s="39" t="s">
        <v>208</v>
      </c>
      <c r="B35" s="40"/>
      <c r="C35" s="40" t="s">
        <v>628</v>
      </c>
      <c r="D35" s="42" t="s">
        <v>626</v>
      </c>
      <c r="E35" s="119" t="s">
        <v>627</v>
      </c>
      <c r="F35" s="96">
        <v>0.93</v>
      </c>
      <c r="L35" s="12"/>
      <c r="M35" s="12"/>
      <c r="N35" s="12"/>
      <c r="O35" s="12"/>
      <c r="P35" s="12"/>
    </row>
    <row r="36" spans="1:16" x14ac:dyDescent="0.25">
      <c r="A36" s="39" t="s">
        <v>211</v>
      </c>
      <c r="B36" s="8" t="s">
        <v>247</v>
      </c>
      <c r="C36" s="8"/>
      <c r="D36" s="8" t="s">
        <v>354</v>
      </c>
      <c r="E36" s="41" t="s">
        <v>167</v>
      </c>
      <c r="F36" s="96">
        <f>'пародонтоз и гингивит'!D23</f>
        <v>8.23</v>
      </c>
      <c r="L36" s="12"/>
      <c r="M36" s="12"/>
      <c r="N36" s="12"/>
      <c r="O36" s="12"/>
      <c r="P36" s="12"/>
    </row>
    <row r="37" spans="1:16" ht="30" x14ac:dyDescent="0.25">
      <c r="A37" s="39" t="s">
        <v>213</v>
      </c>
      <c r="B37" s="8" t="s">
        <v>247</v>
      </c>
      <c r="C37" s="8"/>
      <c r="D37" s="8" t="s">
        <v>579</v>
      </c>
      <c r="E37" s="41" t="s">
        <v>576</v>
      </c>
      <c r="F37" s="96">
        <f>'пародонтоз и гингивит'!D36</f>
        <v>6.07</v>
      </c>
      <c r="L37" s="12"/>
      <c r="M37" s="12"/>
      <c r="N37" s="12"/>
      <c r="O37" s="12"/>
      <c r="P37" s="12"/>
    </row>
    <row r="38" spans="1:16" x14ac:dyDescent="0.25">
      <c r="A38" s="39" t="s">
        <v>216</v>
      </c>
      <c r="B38" s="8" t="s">
        <v>247</v>
      </c>
      <c r="C38" s="8"/>
      <c r="D38" s="8" t="s">
        <v>580</v>
      </c>
      <c r="E38" s="41" t="s">
        <v>577</v>
      </c>
      <c r="F38" s="96">
        <f>'пародонтоз и гингивит'!D42</f>
        <v>1.95</v>
      </c>
      <c r="L38" s="12"/>
      <c r="M38" s="12"/>
      <c r="N38" s="12"/>
      <c r="O38" s="12"/>
      <c r="P38" s="12"/>
    </row>
    <row r="39" spans="1:16" x14ac:dyDescent="0.25">
      <c r="A39" s="39" t="s">
        <v>228</v>
      </c>
      <c r="B39" s="8" t="s">
        <v>247</v>
      </c>
      <c r="C39" s="8"/>
      <c r="D39" s="8" t="s">
        <v>581</v>
      </c>
      <c r="E39" s="41" t="s">
        <v>578</v>
      </c>
      <c r="F39" s="96">
        <f>'пародонтоз и гингивит'!D48</f>
        <v>1.95</v>
      </c>
      <c r="L39" s="12"/>
      <c r="M39" s="12"/>
      <c r="N39" s="12"/>
      <c r="O39" s="12"/>
      <c r="P39" s="12"/>
    </row>
    <row r="40" spans="1:16" x14ac:dyDescent="0.25">
      <c r="A40" s="39" t="s">
        <v>229</v>
      </c>
      <c r="B40" s="8" t="s">
        <v>248</v>
      </c>
      <c r="C40" s="8"/>
      <c r="D40" s="8" t="s">
        <v>355</v>
      </c>
      <c r="E40" s="41" t="s">
        <v>249</v>
      </c>
      <c r="F40" s="96">
        <f>'парадонтологи 2018'!D16</f>
        <v>9.16</v>
      </c>
      <c r="L40" s="12"/>
      <c r="M40" s="12"/>
      <c r="N40" s="12"/>
      <c r="O40" s="12"/>
      <c r="P40" s="12"/>
    </row>
    <row r="41" spans="1:16" x14ac:dyDescent="0.25">
      <c r="A41" s="39" t="s">
        <v>230</v>
      </c>
      <c r="B41" s="8" t="s">
        <v>248</v>
      </c>
      <c r="C41" s="8"/>
      <c r="D41" s="8" t="s">
        <v>356</v>
      </c>
      <c r="E41" s="41" t="s">
        <v>265</v>
      </c>
      <c r="F41" s="96">
        <f>'парадонтологи 2018'!D22</f>
        <v>5.04</v>
      </c>
      <c r="L41" s="12"/>
      <c r="M41" s="12"/>
      <c r="N41" s="12"/>
      <c r="O41" s="12"/>
      <c r="P41" s="12"/>
    </row>
    <row r="42" spans="1:16" x14ac:dyDescent="0.25">
      <c r="A42" s="39" t="s">
        <v>231</v>
      </c>
      <c r="B42" s="8" t="s">
        <v>248</v>
      </c>
      <c r="C42" s="8"/>
      <c r="D42" s="8" t="s">
        <v>357</v>
      </c>
      <c r="E42" s="41" t="s">
        <v>250</v>
      </c>
      <c r="F42" s="96">
        <f>'парадонтологи 2018'!D28</f>
        <v>5.04</v>
      </c>
      <c r="L42" s="12"/>
      <c r="M42" s="12"/>
      <c r="N42" s="12"/>
      <c r="O42" s="12"/>
      <c r="P42" s="12"/>
    </row>
    <row r="43" spans="1:16" x14ac:dyDescent="0.25">
      <c r="A43" s="39" t="s">
        <v>232</v>
      </c>
      <c r="B43" s="8" t="s">
        <v>248</v>
      </c>
      <c r="C43" s="8"/>
      <c r="D43" s="8" t="s">
        <v>358</v>
      </c>
      <c r="E43" s="41" t="s">
        <v>251</v>
      </c>
      <c r="F43" s="96">
        <f>'парадонтологи 2018'!D35</f>
        <v>5.04</v>
      </c>
      <c r="L43" s="12"/>
      <c r="M43" s="12"/>
      <c r="N43" s="12"/>
      <c r="O43" s="12"/>
      <c r="P43" s="12"/>
    </row>
    <row r="44" spans="1:16" x14ac:dyDescent="0.25">
      <c r="A44" s="39" t="s">
        <v>233</v>
      </c>
      <c r="B44" s="8" t="s">
        <v>248</v>
      </c>
      <c r="C44" s="8"/>
      <c r="D44" s="8" t="s">
        <v>359</v>
      </c>
      <c r="E44" s="41" t="s">
        <v>252</v>
      </c>
      <c r="F44" s="96">
        <f>'парадонтологи 2018'!D42</f>
        <v>6.9</v>
      </c>
      <c r="L44" s="12"/>
      <c r="M44" s="12"/>
      <c r="N44" s="12"/>
      <c r="O44" s="12"/>
      <c r="P44" s="12"/>
    </row>
    <row r="45" spans="1:16" ht="19.5" customHeight="1" x14ac:dyDescent="0.25">
      <c r="A45" s="39" t="s">
        <v>234</v>
      </c>
      <c r="B45" s="8" t="s">
        <v>248</v>
      </c>
      <c r="C45" s="8"/>
      <c r="D45" s="8" t="s">
        <v>360</v>
      </c>
      <c r="E45" s="41" t="s">
        <v>253</v>
      </c>
      <c r="F45" s="96">
        <f>'парадонтологи 2018'!D49</f>
        <v>6.9</v>
      </c>
      <c r="L45" s="12"/>
      <c r="M45" s="12"/>
      <c r="N45" s="12"/>
      <c r="O45" s="12"/>
      <c r="P45" s="12"/>
    </row>
    <row r="46" spans="1:16" x14ac:dyDescent="0.25">
      <c r="A46" s="39" t="s">
        <v>235</v>
      </c>
      <c r="B46" s="8" t="s">
        <v>248</v>
      </c>
      <c r="C46" s="8"/>
      <c r="D46" s="8" t="s">
        <v>361</v>
      </c>
      <c r="E46" s="41" t="s">
        <v>254</v>
      </c>
      <c r="F46" s="96">
        <f>'парадонтологи 2018'!D55</f>
        <v>6.9</v>
      </c>
      <c r="L46" s="12"/>
      <c r="M46" s="12"/>
      <c r="N46" s="12"/>
      <c r="O46" s="12"/>
      <c r="P46" s="12"/>
    </row>
    <row r="47" spans="1:16" x14ac:dyDescent="0.25">
      <c r="A47" s="39" t="s">
        <v>236</v>
      </c>
      <c r="B47" s="8" t="s">
        <v>255</v>
      </c>
      <c r="C47" s="8"/>
      <c r="D47" s="8" t="s">
        <v>362</v>
      </c>
      <c r="E47" s="41" t="s">
        <v>173</v>
      </c>
      <c r="F47" s="96">
        <f>'пародонтоз и гингивит'!D10</f>
        <v>3.63</v>
      </c>
      <c r="L47" s="12"/>
      <c r="M47" s="12"/>
      <c r="N47" s="12"/>
      <c r="O47" s="12"/>
      <c r="P47" s="12"/>
    </row>
    <row r="48" spans="1:16" ht="75" x14ac:dyDescent="0.25">
      <c r="A48" s="39" t="s">
        <v>237</v>
      </c>
      <c r="B48" s="44" t="s">
        <v>264</v>
      </c>
      <c r="C48" s="44"/>
      <c r="D48" s="8" t="s">
        <v>451</v>
      </c>
      <c r="E48" s="41" t="s">
        <v>266</v>
      </c>
      <c r="F48" s="96">
        <f>'заб слиз полости рта (сопр)'!D11</f>
        <v>3.59</v>
      </c>
      <c r="L48" s="12"/>
      <c r="M48" s="12"/>
      <c r="N48" s="12"/>
      <c r="O48" s="12"/>
      <c r="P48" s="12"/>
    </row>
    <row r="49" spans="1:16" ht="45" x14ac:dyDescent="0.25">
      <c r="A49" s="39" t="s">
        <v>238</v>
      </c>
      <c r="B49" s="44" t="s">
        <v>583</v>
      </c>
      <c r="C49" s="44"/>
      <c r="D49" s="8" t="s">
        <v>582</v>
      </c>
      <c r="E49" s="41" t="s">
        <v>585</v>
      </c>
      <c r="F49" s="96">
        <f>'заб слиз полости рта (сопр)'!D23</f>
        <v>3.5100000000000002</v>
      </c>
      <c r="L49" s="12"/>
      <c r="M49" s="12"/>
      <c r="N49" s="12"/>
      <c r="O49" s="12"/>
      <c r="P49" s="12"/>
    </row>
    <row r="50" spans="1:16" ht="45" x14ac:dyDescent="0.25">
      <c r="A50" s="39" t="s">
        <v>239</v>
      </c>
      <c r="B50" s="44" t="s">
        <v>583</v>
      </c>
      <c r="C50" s="44"/>
      <c r="D50" s="8" t="s">
        <v>588</v>
      </c>
      <c r="E50" s="41" t="s">
        <v>586</v>
      </c>
      <c r="F50" s="96">
        <f>'заб слиз полости рта (сопр)'!D29</f>
        <v>1.95</v>
      </c>
      <c r="L50" s="12"/>
      <c r="M50" s="12"/>
      <c r="N50" s="12"/>
      <c r="O50" s="12"/>
      <c r="P50" s="12"/>
    </row>
    <row r="51" spans="1:16" ht="45" x14ac:dyDescent="0.25">
      <c r="A51" s="39" t="s">
        <v>240</v>
      </c>
      <c r="B51" s="44" t="s">
        <v>583</v>
      </c>
      <c r="C51" s="44"/>
      <c r="D51" s="8" t="s">
        <v>589</v>
      </c>
      <c r="E51" s="41" t="s">
        <v>587</v>
      </c>
      <c r="F51" s="96">
        <f>'заб слиз полости рта (сопр)'!D35</f>
        <v>1.95</v>
      </c>
      <c r="L51" s="12"/>
      <c r="M51" s="12"/>
      <c r="N51" s="12"/>
      <c r="O51" s="12"/>
      <c r="P51" s="12"/>
    </row>
    <row r="52" spans="1:16" x14ac:dyDescent="0.25">
      <c r="A52" s="39" t="s">
        <v>241</v>
      </c>
      <c r="B52" s="8" t="s">
        <v>258</v>
      </c>
      <c r="C52" s="8"/>
      <c r="D52" s="8" t="s">
        <v>363</v>
      </c>
      <c r="E52" s="41" t="s">
        <v>136</v>
      </c>
      <c r="F52" s="96">
        <f>хирургия!D66</f>
        <v>2.0500000000000003</v>
      </c>
      <c r="L52" s="12"/>
      <c r="M52" s="12"/>
      <c r="N52" s="12"/>
      <c r="O52" s="12"/>
      <c r="P52" s="12"/>
    </row>
    <row r="53" spans="1:16" x14ac:dyDescent="0.25">
      <c r="A53" s="39" t="s">
        <v>242</v>
      </c>
      <c r="B53" s="8" t="s">
        <v>141</v>
      </c>
      <c r="C53" s="8"/>
      <c r="D53" s="8" t="s">
        <v>364</v>
      </c>
      <c r="E53" s="41" t="s">
        <v>137</v>
      </c>
      <c r="F53" s="96">
        <f>хирургия!D72</f>
        <v>1.9300000000000002</v>
      </c>
      <c r="L53" s="12"/>
      <c r="M53" s="12"/>
      <c r="N53" s="12"/>
      <c r="O53" s="12"/>
      <c r="P53" s="12"/>
    </row>
    <row r="54" spans="1:16" x14ac:dyDescent="0.25">
      <c r="A54" s="39" t="s">
        <v>243</v>
      </c>
      <c r="B54" s="8" t="s">
        <v>142</v>
      </c>
      <c r="C54" s="8"/>
      <c r="D54" s="8" t="s">
        <v>365</v>
      </c>
      <c r="E54" s="41" t="s">
        <v>140</v>
      </c>
      <c r="F54" s="96">
        <f>хирургия!D79</f>
        <v>2.89</v>
      </c>
      <c r="L54" s="12"/>
      <c r="M54" s="12"/>
      <c r="N54" s="12"/>
      <c r="O54" s="12"/>
      <c r="P54" s="12"/>
    </row>
    <row r="55" spans="1:16" x14ac:dyDescent="0.25">
      <c r="A55" s="39" t="s">
        <v>244</v>
      </c>
      <c r="B55" s="8" t="s">
        <v>82</v>
      </c>
      <c r="C55" s="8"/>
      <c r="D55" s="8" t="s">
        <v>366</v>
      </c>
      <c r="E55" s="41" t="s">
        <v>259</v>
      </c>
      <c r="F55" s="96">
        <f>хирургия!D84</f>
        <v>4.05</v>
      </c>
      <c r="L55" s="12"/>
      <c r="M55" s="12"/>
      <c r="N55" s="12"/>
      <c r="O55" s="12"/>
      <c r="P55" s="12"/>
    </row>
    <row r="56" spans="1:16" ht="30" x14ac:dyDescent="0.25">
      <c r="A56" s="39" t="s">
        <v>245</v>
      </c>
      <c r="B56" s="8" t="s">
        <v>92</v>
      </c>
      <c r="C56" s="8"/>
      <c r="D56" s="8" t="s">
        <v>367</v>
      </c>
      <c r="E56" s="41" t="s">
        <v>91</v>
      </c>
      <c r="F56" s="96">
        <f>хирургия!D115</f>
        <v>2.14</v>
      </c>
      <c r="L56" s="12"/>
      <c r="M56" s="12"/>
      <c r="N56" s="12"/>
      <c r="O56" s="12"/>
      <c r="P56" s="12"/>
    </row>
    <row r="57" spans="1:16" x14ac:dyDescent="0.25">
      <c r="A57" s="39" t="s">
        <v>246</v>
      </c>
      <c r="B57" s="8" t="s">
        <v>96</v>
      </c>
      <c r="C57" s="8"/>
      <c r="D57" s="8" t="s">
        <v>593</v>
      </c>
      <c r="E57" s="45" t="s">
        <v>95</v>
      </c>
      <c r="F57" s="96">
        <f>хирургия!D122</f>
        <v>1.4300000000000002</v>
      </c>
      <c r="L57" s="12"/>
      <c r="M57" s="12"/>
      <c r="N57" s="12"/>
      <c r="O57" s="12"/>
      <c r="P57" s="12"/>
    </row>
    <row r="58" spans="1:16" x14ac:dyDescent="0.25">
      <c r="A58" s="39" t="s">
        <v>629</v>
      </c>
      <c r="B58" s="118" t="s">
        <v>108</v>
      </c>
      <c r="C58" s="118"/>
      <c r="D58" s="8" t="s">
        <v>438</v>
      </c>
      <c r="E58" s="45" t="s">
        <v>107</v>
      </c>
      <c r="F58" s="96">
        <f>хирургия!D166</f>
        <v>4.4800000000000004</v>
      </c>
      <c r="L58" s="12"/>
      <c r="M58" s="12"/>
      <c r="N58" s="12"/>
      <c r="O58" s="12"/>
      <c r="P58" s="12"/>
    </row>
    <row r="59" spans="1:16" ht="45" x14ac:dyDescent="0.25">
      <c r="A59" s="39" t="s">
        <v>630</v>
      </c>
      <c r="B59" s="8" t="s">
        <v>122</v>
      </c>
      <c r="C59" s="8"/>
      <c r="D59" s="8" t="s">
        <v>368</v>
      </c>
      <c r="E59" s="41" t="s">
        <v>260</v>
      </c>
      <c r="F59" s="96">
        <f>хирургия!D193</f>
        <v>2.33</v>
      </c>
      <c r="L59" s="12"/>
      <c r="M59" s="12"/>
      <c r="N59" s="12"/>
      <c r="O59" s="12"/>
      <c r="P59" s="12"/>
    </row>
    <row r="60" spans="1:16" ht="30" x14ac:dyDescent="0.25">
      <c r="A60" s="39" t="s">
        <v>647</v>
      </c>
      <c r="B60" s="118" t="s">
        <v>125</v>
      </c>
      <c r="C60" s="118"/>
      <c r="D60" s="8" t="s">
        <v>369</v>
      </c>
      <c r="E60" s="41" t="s">
        <v>269</v>
      </c>
      <c r="F60" s="96">
        <f>хирургия!D200</f>
        <v>8.0500000000000007</v>
      </c>
      <c r="L60" s="12"/>
      <c r="M60" s="12"/>
      <c r="N60" s="12"/>
      <c r="O60" s="12"/>
      <c r="P60" s="12"/>
    </row>
    <row r="61" spans="1:16" ht="30" x14ac:dyDescent="0.25">
      <c r="A61" s="39" t="s">
        <v>648</v>
      </c>
      <c r="B61" s="118" t="s">
        <v>125</v>
      </c>
      <c r="C61" s="118"/>
      <c r="D61" s="8" t="s">
        <v>370</v>
      </c>
      <c r="E61" s="41" t="s">
        <v>268</v>
      </c>
      <c r="F61" s="96">
        <f>хирургия!D206</f>
        <v>2.36</v>
      </c>
      <c r="L61" s="12"/>
      <c r="M61" s="12"/>
      <c r="N61" s="12"/>
      <c r="O61" s="12"/>
      <c r="P61" s="12"/>
    </row>
    <row r="62" spans="1:16" x14ac:dyDescent="0.25">
      <c r="A62" s="39"/>
      <c r="B62" s="40"/>
      <c r="C62" s="40"/>
      <c r="D62" s="8"/>
      <c r="E62" s="41"/>
      <c r="F62" s="96"/>
      <c r="L62" s="12"/>
      <c r="M62" s="12"/>
      <c r="N62" s="12"/>
      <c r="O62" s="12"/>
      <c r="P62" s="12"/>
    </row>
    <row r="63" spans="1:16" ht="15" customHeight="1" x14ac:dyDescent="0.25">
      <c r="A63" s="175" t="s">
        <v>219</v>
      </c>
      <c r="B63" s="176"/>
      <c r="C63" s="176"/>
      <c r="D63" s="176"/>
      <c r="E63" s="176"/>
      <c r="F63" s="177"/>
      <c r="L63" s="12"/>
      <c r="M63" s="12"/>
      <c r="N63" s="12"/>
      <c r="O63" s="12"/>
      <c r="P63" s="12"/>
    </row>
    <row r="64" spans="1:16" ht="51" customHeight="1" x14ac:dyDescent="0.25">
      <c r="A64" s="39" t="s">
        <v>463</v>
      </c>
      <c r="B64" s="44" t="s">
        <v>220</v>
      </c>
      <c r="C64" s="44" t="s">
        <v>343</v>
      </c>
      <c r="D64" s="44"/>
      <c r="E64" s="45" t="s">
        <v>221</v>
      </c>
      <c r="F64" s="96">
        <f>0</f>
        <v>0</v>
      </c>
      <c r="L64" s="12"/>
      <c r="M64" s="12"/>
      <c r="N64" s="12"/>
      <c r="O64" s="12"/>
      <c r="P64" s="12"/>
    </row>
    <row r="65" spans="1:16" ht="51" customHeight="1" x14ac:dyDescent="0.25">
      <c r="A65" s="39" t="s">
        <v>543</v>
      </c>
      <c r="B65" s="44" t="s">
        <v>544</v>
      </c>
      <c r="C65" s="44"/>
      <c r="D65" s="8" t="s">
        <v>546</v>
      </c>
      <c r="E65" s="41" t="s">
        <v>458</v>
      </c>
      <c r="F65" s="96">
        <f>'прил 2 к прик кариес2018 новый'!D22</f>
        <v>0.55000000000000004</v>
      </c>
      <c r="L65" s="12"/>
      <c r="M65" s="12"/>
      <c r="N65" s="12"/>
      <c r="O65" s="12"/>
      <c r="P65" s="12"/>
    </row>
    <row r="66" spans="1:16" ht="45" x14ac:dyDescent="0.25">
      <c r="A66" s="39" t="s">
        <v>464</v>
      </c>
      <c r="B66" s="8" t="s">
        <v>277</v>
      </c>
      <c r="C66" s="8"/>
      <c r="D66" s="8" t="s">
        <v>545</v>
      </c>
      <c r="E66" s="41" t="s">
        <v>276</v>
      </c>
      <c r="F66" s="96">
        <f>'прил 2 к прик кариес2018 новый'!D11+'прил 2 к прик кариес2018 новый'!D16</f>
        <v>1.5</v>
      </c>
      <c r="L66" s="12"/>
      <c r="M66" s="12"/>
      <c r="N66" s="12"/>
      <c r="O66" s="12"/>
      <c r="P66" s="12"/>
    </row>
    <row r="67" spans="1:16" ht="60" x14ac:dyDescent="0.25">
      <c r="A67" s="39" t="s">
        <v>465</v>
      </c>
      <c r="B67" s="170" t="s">
        <v>705</v>
      </c>
      <c r="C67" s="164" t="s">
        <v>703</v>
      </c>
      <c r="D67" s="164" t="s">
        <v>698</v>
      </c>
      <c r="E67" s="165" t="s">
        <v>699</v>
      </c>
      <c r="F67" s="146">
        <v>0.42</v>
      </c>
      <c r="L67" s="12"/>
      <c r="M67" s="12"/>
      <c r="N67" s="12"/>
      <c r="O67" s="12"/>
      <c r="P67" s="12"/>
    </row>
    <row r="68" spans="1:16" ht="30" x14ac:dyDescent="0.25">
      <c r="A68" s="39" t="s">
        <v>466</v>
      </c>
      <c r="B68" s="8"/>
      <c r="C68" s="8"/>
      <c r="D68" s="8" t="s">
        <v>547</v>
      </c>
      <c r="E68" s="41" t="s">
        <v>548</v>
      </c>
      <c r="F68" s="96">
        <v>1</v>
      </c>
      <c r="L68" s="12"/>
      <c r="M68" s="12"/>
      <c r="N68" s="12"/>
      <c r="O68" s="12"/>
      <c r="P68" s="12"/>
    </row>
    <row r="69" spans="1:16" ht="30.75" customHeight="1" x14ac:dyDescent="0.25">
      <c r="A69" s="39" t="s">
        <v>467</v>
      </c>
      <c r="B69" s="8" t="s">
        <v>223</v>
      </c>
      <c r="C69" s="8"/>
      <c r="D69" s="8" t="s">
        <v>371</v>
      </c>
      <c r="E69" s="41" t="s">
        <v>222</v>
      </c>
      <c r="F69" s="96">
        <f>'пульпит2018 новый'!D15</f>
        <v>5.77</v>
      </c>
      <c r="L69" s="12"/>
      <c r="M69" s="12"/>
      <c r="N69" s="12"/>
      <c r="O69" s="12"/>
      <c r="P69" s="12"/>
    </row>
    <row r="70" spans="1:16" ht="30.75" customHeight="1" x14ac:dyDescent="0.25">
      <c r="A70" s="39" t="s">
        <v>468</v>
      </c>
      <c r="B70" s="164" t="s">
        <v>223</v>
      </c>
      <c r="C70" s="164"/>
      <c r="D70" s="164" t="s">
        <v>694</v>
      </c>
      <c r="E70" s="165" t="s">
        <v>688</v>
      </c>
      <c r="F70" s="146">
        <v>3.73</v>
      </c>
      <c r="L70" s="12"/>
      <c r="M70" s="12"/>
      <c r="N70" s="12"/>
      <c r="O70" s="12"/>
      <c r="P70" s="12"/>
    </row>
    <row r="71" spans="1:16" ht="30.75" customHeight="1" x14ac:dyDescent="0.25">
      <c r="A71" s="39" t="s">
        <v>469</v>
      </c>
      <c r="B71" s="164" t="s">
        <v>223</v>
      </c>
      <c r="C71" s="164"/>
      <c r="D71" s="164" t="s">
        <v>695</v>
      </c>
      <c r="E71" s="165" t="s">
        <v>689</v>
      </c>
      <c r="F71" s="146">
        <v>4.04</v>
      </c>
      <c r="L71" s="12"/>
      <c r="M71" s="12"/>
      <c r="N71" s="12"/>
      <c r="O71" s="12"/>
      <c r="P71" s="12"/>
    </row>
    <row r="72" spans="1:16" ht="30" x14ac:dyDescent="0.25">
      <c r="A72" s="39" t="s">
        <v>470</v>
      </c>
      <c r="B72" s="8" t="s">
        <v>223</v>
      </c>
      <c r="C72" s="8" t="s">
        <v>344</v>
      </c>
      <c r="D72" s="8" t="s">
        <v>372</v>
      </c>
      <c r="E72" s="41" t="s">
        <v>278</v>
      </c>
      <c r="F72" s="96">
        <f>'пульпит2018 новый'!D41</f>
        <v>1.28</v>
      </c>
      <c r="L72" s="12"/>
      <c r="M72" s="12"/>
      <c r="N72" s="12"/>
      <c r="O72" s="12"/>
      <c r="P72" s="12"/>
    </row>
    <row r="73" spans="1:16" ht="30" x14ac:dyDescent="0.25">
      <c r="A73" s="39" t="s">
        <v>471</v>
      </c>
      <c r="B73" s="8" t="s">
        <v>223</v>
      </c>
      <c r="C73" s="8" t="s">
        <v>344</v>
      </c>
      <c r="D73" s="8" t="s">
        <v>373</v>
      </c>
      <c r="E73" s="41" t="s">
        <v>279</v>
      </c>
      <c r="F73" s="96">
        <f>'пульпит2018 новый'!D52</f>
        <v>3.98</v>
      </c>
      <c r="L73" s="12"/>
      <c r="M73" s="12"/>
      <c r="N73" s="12"/>
      <c r="O73" s="12"/>
      <c r="P73" s="12"/>
    </row>
    <row r="74" spans="1:16" ht="30" x14ac:dyDescent="0.25">
      <c r="A74" s="39" t="s">
        <v>472</v>
      </c>
      <c r="B74" s="8" t="s">
        <v>223</v>
      </c>
      <c r="C74" s="8" t="s">
        <v>344</v>
      </c>
      <c r="D74" s="8" t="s">
        <v>374</v>
      </c>
      <c r="E74" s="41" t="s">
        <v>280</v>
      </c>
      <c r="F74" s="96">
        <f>'пульпит2018 новый'!D61</f>
        <v>4.04</v>
      </c>
      <c r="L74" s="12"/>
      <c r="M74" s="12"/>
      <c r="N74" s="12"/>
      <c r="O74" s="12"/>
      <c r="P74" s="12"/>
    </row>
    <row r="75" spans="1:16" ht="30" x14ac:dyDescent="0.25">
      <c r="A75" s="39" t="s">
        <v>473</v>
      </c>
      <c r="B75" s="8"/>
      <c r="C75" s="8"/>
      <c r="D75" s="8" t="s">
        <v>634</v>
      </c>
      <c r="E75" s="41" t="s">
        <v>631</v>
      </c>
      <c r="F75" s="96">
        <f>'пульпит2018 новый'!D72</f>
        <v>9.94</v>
      </c>
      <c r="L75" s="12"/>
      <c r="M75" s="12"/>
      <c r="N75" s="12"/>
      <c r="O75" s="12"/>
      <c r="P75" s="12"/>
    </row>
    <row r="76" spans="1:16" ht="30" x14ac:dyDescent="0.25">
      <c r="A76" s="39" t="s">
        <v>474</v>
      </c>
      <c r="B76" s="8"/>
      <c r="C76" s="8"/>
      <c r="D76" s="8" t="s">
        <v>635</v>
      </c>
      <c r="E76" s="41" t="s">
        <v>632</v>
      </c>
      <c r="F76" s="96">
        <f>'пульпит2018 новый'!D82</f>
        <v>1.28</v>
      </c>
      <c r="L76" s="12"/>
      <c r="M76" s="12"/>
      <c r="N76" s="12"/>
      <c r="O76" s="12"/>
      <c r="P76" s="12"/>
    </row>
    <row r="77" spans="1:16" ht="30" x14ac:dyDescent="0.25">
      <c r="A77" s="39" t="s">
        <v>475</v>
      </c>
      <c r="B77" s="8"/>
      <c r="C77" s="8"/>
      <c r="D77" s="8" t="s">
        <v>636</v>
      </c>
      <c r="E77" s="41" t="s">
        <v>633</v>
      </c>
      <c r="F77" s="96">
        <f>'пульпит2018 новый'!D91</f>
        <v>6.8999999999999995</v>
      </c>
      <c r="L77" s="12"/>
      <c r="M77" s="12"/>
      <c r="N77" s="12"/>
      <c r="O77" s="12"/>
      <c r="P77" s="12"/>
    </row>
    <row r="78" spans="1:16" ht="30" x14ac:dyDescent="0.25">
      <c r="A78" s="39" t="s">
        <v>476</v>
      </c>
      <c r="B78" s="8" t="s">
        <v>223</v>
      </c>
      <c r="C78" s="8" t="s">
        <v>344</v>
      </c>
      <c r="D78" s="8" t="s">
        <v>375</v>
      </c>
      <c r="E78" s="41" t="s">
        <v>281</v>
      </c>
      <c r="F78" s="96">
        <f>'пульпит2018 новый'!D99</f>
        <v>1.28</v>
      </c>
      <c r="L78" s="12"/>
      <c r="M78" s="12"/>
      <c r="N78" s="12"/>
      <c r="O78" s="12"/>
      <c r="P78" s="12"/>
    </row>
    <row r="79" spans="1:16" ht="30" x14ac:dyDescent="0.25">
      <c r="A79" s="39" t="s">
        <v>477</v>
      </c>
      <c r="B79" s="8" t="s">
        <v>223</v>
      </c>
      <c r="C79" s="8" t="s">
        <v>344</v>
      </c>
      <c r="D79" s="8" t="s">
        <v>376</v>
      </c>
      <c r="E79" s="41" t="s">
        <v>282</v>
      </c>
      <c r="F79" s="96">
        <f>'пульпит2018 новый'!D110</f>
        <v>5.79</v>
      </c>
      <c r="L79" s="12"/>
      <c r="M79" s="12"/>
      <c r="N79" s="12"/>
      <c r="O79" s="12"/>
      <c r="P79" s="12"/>
    </row>
    <row r="80" spans="1:16" ht="30" x14ac:dyDescent="0.25">
      <c r="A80" s="39" t="s">
        <v>478</v>
      </c>
      <c r="B80" s="8" t="s">
        <v>223</v>
      </c>
      <c r="C80" s="8" t="s">
        <v>344</v>
      </c>
      <c r="D80" s="8" t="s">
        <v>377</v>
      </c>
      <c r="E80" s="41" t="s">
        <v>283</v>
      </c>
      <c r="F80" s="96">
        <f>'пульпит2018 новый'!D120</f>
        <v>6.8999999999999995</v>
      </c>
      <c r="L80" s="12"/>
      <c r="M80" s="12"/>
      <c r="N80" s="12"/>
      <c r="O80" s="12"/>
      <c r="P80" s="12"/>
    </row>
    <row r="81" spans="1:16" ht="30" x14ac:dyDescent="0.25">
      <c r="A81" s="39" t="s">
        <v>479</v>
      </c>
      <c r="B81" s="8" t="s">
        <v>223</v>
      </c>
      <c r="C81" s="8" t="s">
        <v>344</v>
      </c>
      <c r="D81" s="8" t="s">
        <v>378</v>
      </c>
      <c r="E81" s="41" t="s">
        <v>287</v>
      </c>
      <c r="F81" s="96">
        <f>'пульпит2018 новый'!D128</f>
        <v>2.21</v>
      </c>
      <c r="L81" s="12"/>
      <c r="M81" s="12"/>
      <c r="N81" s="12"/>
      <c r="O81" s="12"/>
      <c r="P81" s="12"/>
    </row>
    <row r="82" spans="1:16" ht="30" x14ac:dyDescent="0.25">
      <c r="A82" s="39" t="s">
        <v>480</v>
      </c>
      <c r="B82" s="8" t="s">
        <v>223</v>
      </c>
      <c r="C82" s="8" t="s">
        <v>344</v>
      </c>
      <c r="D82" s="8" t="s">
        <v>379</v>
      </c>
      <c r="E82" s="41" t="s">
        <v>224</v>
      </c>
      <c r="F82" s="96">
        <f>'пульпит2018 новый'!D139</f>
        <v>7.6</v>
      </c>
      <c r="L82" s="12"/>
      <c r="M82" s="12"/>
      <c r="N82" s="12"/>
      <c r="O82" s="12"/>
      <c r="P82" s="12"/>
    </row>
    <row r="83" spans="1:16" ht="30" x14ac:dyDescent="0.25">
      <c r="A83" s="39" t="s">
        <v>481</v>
      </c>
      <c r="B83" s="8" t="s">
        <v>223</v>
      </c>
      <c r="C83" s="8" t="s">
        <v>344</v>
      </c>
      <c r="D83" s="8" t="s">
        <v>380</v>
      </c>
      <c r="E83" s="41" t="s">
        <v>225</v>
      </c>
      <c r="F83" s="96">
        <f>'пульпит2018 новый'!D149</f>
        <v>9.759999999999998</v>
      </c>
      <c r="L83" s="12"/>
      <c r="M83" s="12"/>
      <c r="N83" s="12"/>
      <c r="O83" s="12"/>
      <c r="P83" s="12"/>
    </row>
    <row r="84" spans="1:16" ht="45" x14ac:dyDescent="0.25">
      <c r="A84" s="39" t="s">
        <v>482</v>
      </c>
      <c r="B84" s="8" t="s">
        <v>223</v>
      </c>
      <c r="C84" s="8"/>
      <c r="D84" s="8" t="s">
        <v>381</v>
      </c>
      <c r="E84" s="41" t="s">
        <v>288</v>
      </c>
      <c r="F84" s="96">
        <f>'пульпит2018 новый'!D185</f>
        <v>1.28</v>
      </c>
      <c r="L84" s="12"/>
      <c r="M84" s="12"/>
      <c r="N84" s="12"/>
      <c r="O84" s="12"/>
      <c r="P84" s="12"/>
    </row>
    <row r="85" spans="1:16" ht="45" x14ac:dyDescent="0.25">
      <c r="A85" s="39" t="s">
        <v>483</v>
      </c>
      <c r="B85" s="8" t="s">
        <v>223</v>
      </c>
      <c r="C85" s="8"/>
      <c r="D85" s="8" t="s">
        <v>382</v>
      </c>
      <c r="E85" s="41" t="s">
        <v>226</v>
      </c>
      <c r="F85" s="96">
        <f>'пульпит2018 новый'!D193</f>
        <v>1.71</v>
      </c>
      <c r="L85" s="12"/>
      <c r="M85" s="12"/>
      <c r="N85" s="12"/>
      <c r="O85" s="12"/>
      <c r="P85" s="12"/>
    </row>
    <row r="86" spans="1:16" ht="45" x14ac:dyDescent="0.25">
      <c r="A86" s="39" t="s">
        <v>484</v>
      </c>
      <c r="B86" s="8" t="s">
        <v>223</v>
      </c>
      <c r="C86" s="8"/>
      <c r="D86" s="8" t="s">
        <v>383</v>
      </c>
      <c r="E86" s="41" t="s">
        <v>227</v>
      </c>
      <c r="F86" s="96">
        <f>'пульпит2018 новый'!D199</f>
        <v>0.25</v>
      </c>
      <c r="L86" s="12"/>
      <c r="M86" s="12"/>
      <c r="N86" s="12"/>
      <c r="O86" s="12"/>
      <c r="P86" s="12"/>
    </row>
    <row r="87" spans="1:16" ht="30" x14ac:dyDescent="0.25">
      <c r="A87" s="39" t="s">
        <v>485</v>
      </c>
      <c r="B87" s="8" t="s">
        <v>223</v>
      </c>
      <c r="C87" s="8" t="s">
        <v>344</v>
      </c>
      <c r="D87" s="8" t="s">
        <v>384</v>
      </c>
      <c r="E87" s="41" t="s">
        <v>284</v>
      </c>
      <c r="F87" s="96">
        <f>'пульпит2018 новый'!D157</f>
        <v>2.21</v>
      </c>
      <c r="L87" s="12"/>
      <c r="M87" s="12"/>
      <c r="N87" s="12"/>
      <c r="O87" s="12"/>
      <c r="P87" s="12"/>
    </row>
    <row r="88" spans="1:16" ht="30" x14ac:dyDescent="0.25">
      <c r="A88" s="39" t="s">
        <v>486</v>
      </c>
      <c r="B88" s="8" t="s">
        <v>223</v>
      </c>
      <c r="C88" s="8" t="s">
        <v>344</v>
      </c>
      <c r="D88" s="8" t="s">
        <v>385</v>
      </c>
      <c r="E88" s="41" t="s">
        <v>285</v>
      </c>
      <c r="F88" s="96">
        <f>'пульпит2018 новый'!D168</f>
        <v>9.41</v>
      </c>
      <c r="L88" s="12"/>
      <c r="M88" s="12"/>
      <c r="N88" s="12"/>
      <c r="O88" s="12"/>
      <c r="P88" s="12"/>
    </row>
    <row r="89" spans="1:16" ht="30" x14ac:dyDescent="0.25">
      <c r="A89" s="39" t="s">
        <v>487</v>
      </c>
      <c r="B89" s="8" t="s">
        <v>223</v>
      </c>
      <c r="C89" s="8" t="s">
        <v>344</v>
      </c>
      <c r="D89" s="8" t="s">
        <v>386</v>
      </c>
      <c r="E89" s="41" t="s">
        <v>286</v>
      </c>
      <c r="F89" s="96">
        <f>'пульпит2018 новый'!D178</f>
        <v>12.62</v>
      </c>
      <c r="L89" s="12"/>
      <c r="M89" s="12"/>
      <c r="N89" s="12"/>
      <c r="O89" s="12"/>
      <c r="P89" s="12"/>
    </row>
    <row r="90" spans="1:16" ht="45" x14ac:dyDescent="0.25">
      <c r="A90" s="39" t="s">
        <v>488</v>
      </c>
      <c r="B90" s="8" t="s">
        <v>73</v>
      </c>
      <c r="C90" s="8"/>
      <c r="D90" s="8" t="s">
        <v>387</v>
      </c>
      <c r="E90" s="41" t="s">
        <v>289</v>
      </c>
      <c r="F90" s="96">
        <f>'периодонтит острый 2018'!E10</f>
        <v>2.4900000000000002</v>
      </c>
      <c r="L90" s="12"/>
      <c r="M90" s="12"/>
      <c r="N90" s="12"/>
      <c r="O90" s="12"/>
      <c r="P90" s="12"/>
    </row>
    <row r="91" spans="1:16" ht="45" x14ac:dyDescent="0.25">
      <c r="A91" s="39" t="s">
        <v>489</v>
      </c>
      <c r="B91" s="8" t="s">
        <v>73</v>
      </c>
      <c r="C91" s="8"/>
      <c r="D91" s="8" t="s">
        <v>388</v>
      </c>
      <c r="E91" s="41" t="s">
        <v>290</v>
      </c>
      <c r="F91" s="96">
        <f>'периодонтит острый 2018'!E17</f>
        <v>1.75</v>
      </c>
      <c r="L91" s="12"/>
      <c r="M91" s="12"/>
      <c r="N91" s="12"/>
      <c r="O91" s="12"/>
      <c r="P91" s="12"/>
    </row>
    <row r="92" spans="1:16" ht="45" x14ac:dyDescent="0.25">
      <c r="A92" s="39" t="s">
        <v>490</v>
      </c>
      <c r="B92" s="8" t="s">
        <v>73</v>
      </c>
      <c r="C92" s="8"/>
      <c r="D92" s="8" t="s">
        <v>389</v>
      </c>
      <c r="E92" s="41" t="s">
        <v>291</v>
      </c>
      <c r="F92" s="96">
        <f>'периодонтит острый 2018'!E26</f>
        <v>4.04</v>
      </c>
      <c r="L92" s="12"/>
      <c r="M92" s="12"/>
      <c r="N92" s="12"/>
      <c r="O92" s="12"/>
      <c r="P92" s="12"/>
    </row>
    <row r="93" spans="1:16" ht="45" x14ac:dyDescent="0.25">
      <c r="A93" s="39" t="s">
        <v>491</v>
      </c>
      <c r="B93" s="8" t="s">
        <v>73</v>
      </c>
      <c r="C93" s="8"/>
      <c r="D93" s="8" t="s">
        <v>390</v>
      </c>
      <c r="E93" s="41" t="s">
        <v>292</v>
      </c>
      <c r="F93" s="96">
        <f>'периодонтит острый 2018'!E34</f>
        <v>3.8000000000000003</v>
      </c>
      <c r="L93" s="12"/>
      <c r="M93" s="12"/>
      <c r="N93" s="12"/>
      <c r="O93" s="12"/>
      <c r="P93" s="12"/>
    </row>
    <row r="94" spans="1:16" ht="45" x14ac:dyDescent="0.25">
      <c r="A94" s="39" t="s">
        <v>492</v>
      </c>
      <c r="B94" s="8" t="s">
        <v>73</v>
      </c>
      <c r="C94" s="8"/>
      <c r="D94" s="8" t="s">
        <v>391</v>
      </c>
      <c r="E94" s="41" t="s">
        <v>293</v>
      </c>
      <c r="F94" s="96">
        <f>'периодонтит острый 2018'!E41</f>
        <v>2.25</v>
      </c>
      <c r="L94" s="12"/>
      <c r="M94" s="12"/>
      <c r="N94" s="12"/>
      <c r="O94" s="12"/>
      <c r="P94" s="12"/>
    </row>
    <row r="95" spans="1:16" ht="45" x14ac:dyDescent="0.25">
      <c r="A95" s="39" t="s">
        <v>493</v>
      </c>
      <c r="B95" s="8" t="s">
        <v>73</v>
      </c>
      <c r="C95" s="8"/>
      <c r="D95" s="8" t="s">
        <v>392</v>
      </c>
      <c r="E95" s="41" t="s">
        <v>294</v>
      </c>
      <c r="F95" s="96">
        <f>'периодонтит острый 2018'!E50</f>
        <v>6.8999999999999995</v>
      </c>
      <c r="L95" s="12"/>
      <c r="M95" s="12"/>
      <c r="N95" s="12"/>
      <c r="O95" s="12"/>
      <c r="P95" s="12"/>
    </row>
    <row r="96" spans="1:16" ht="45" x14ac:dyDescent="0.25">
      <c r="A96" s="39" t="s">
        <v>494</v>
      </c>
      <c r="B96" s="8" t="s">
        <v>73</v>
      </c>
      <c r="C96" s="8"/>
      <c r="D96" s="8" t="s">
        <v>393</v>
      </c>
      <c r="E96" s="41" t="s">
        <v>295</v>
      </c>
      <c r="F96" s="96">
        <f>'периодонтит острый 2018'!E58</f>
        <v>5.1100000000000003</v>
      </c>
      <c r="L96" s="12"/>
      <c r="M96" s="12"/>
      <c r="N96" s="12"/>
      <c r="O96" s="12"/>
      <c r="P96" s="12"/>
    </row>
    <row r="97" spans="1:16" ht="45" x14ac:dyDescent="0.25">
      <c r="A97" s="39" t="s">
        <v>495</v>
      </c>
      <c r="B97" s="8" t="s">
        <v>73</v>
      </c>
      <c r="C97" s="8"/>
      <c r="D97" s="8" t="s">
        <v>394</v>
      </c>
      <c r="E97" s="41" t="s">
        <v>296</v>
      </c>
      <c r="F97" s="96">
        <f>'периодонтит острый 2018'!E65</f>
        <v>2.75</v>
      </c>
      <c r="L97" s="12"/>
      <c r="M97" s="12"/>
      <c r="N97" s="12"/>
      <c r="O97" s="12"/>
      <c r="P97" s="12"/>
    </row>
    <row r="98" spans="1:16" ht="45" x14ac:dyDescent="0.25">
      <c r="A98" s="39" t="s">
        <v>496</v>
      </c>
      <c r="B98" s="8" t="s">
        <v>73</v>
      </c>
      <c r="C98" s="8"/>
      <c r="D98" s="8" t="s">
        <v>395</v>
      </c>
      <c r="E98" s="41" t="s">
        <v>297</v>
      </c>
      <c r="F98" s="96">
        <f>'периодонтит острый 2018'!E74</f>
        <v>9.759999999999998</v>
      </c>
      <c r="L98" s="12"/>
      <c r="M98" s="12"/>
      <c r="N98" s="12"/>
      <c r="O98" s="12"/>
      <c r="P98" s="12"/>
    </row>
    <row r="99" spans="1:16" ht="45" x14ac:dyDescent="0.25">
      <c r="A99" s="39" t="s">
        <v>497</v>
      </c>
      <c r="B99" s="8" t="s">
        <v>73</v>
      </c>
      <c r="C99" s="8"/>
      <c r="D99" s="8" t="s">
        <v>396</v>
      </c>
      <c r="E99" s="41" t="s">
        <v>298</v>
      </c>
      <c r="F99" s="96">
        <f>'периодонтит острый 2018'!E82</f>
        <v>6.42</v>
      </c>
      <c r="L99" s="12"/>
      <c r="M99" s="12"/>
      <c r="N99" s="12"/>
      <c r="O99" s="12"/>
      <c r="P99" s="12"/>
    </row>
    <row r="100" spans="1:16" ht="45" x14ac:dyDescent="0.25">
      <c r="A100" s="39" t="s">
        <v>498</v>
      </c>
      <c r="B100" s="8" t="s">
        <v>73</v>
      </c>
      <c r="C100" s="8"/>
      <c r="D100" s="8" t="s">
        <v>397</v>
      </c>
      <c r="E100" s="41" t="s">
        <v>299</v>
      </c>
      <c r="F100" s="96">
        <f>'периодонтит острый 2018'!E89</f>
        <v>3.25</v>
      </c>
      <c r="L100" s="12"/>
      <c r="M100" s="12"/>
      <c r="N100" s="12"/>
      <c r="O100" s="12"/>
      <c r="P100" s="12"/>
    </row>
    <row r="101" spans="1:16" ht="45" x14ac:dyDescent="0.25">
      <c r="A101" s="39" t="s">
        <v>499</v>
      </c>
      <c r="B101" s="8" t="s">
        <v>73</v>
      </c>
      <c r="C101" s="8"/>
      <c r="D101" s="8" t="s">
        <v>398</v>
      </c>
      <c r="E101" s="41" t="s">
        <v>300</v>
      </c>
      <c r="F101" s="96">
        <f>'периодонтит острый 2018'!E98</f>
        <v>12.62</v>
      </c>
      <c r="L101" s="12"/>
      <c r="M101" s="12"/>
      <c r="N101" s="12"/>
      <c r="O101" s="12"/>
      <c r="P101" s="12"/>
    </row>
    <row r="102" spans="1:16" ht="45" x14ac:dyDescent="0.25">
      <c r="A102" s="39" t="s">
        <v>500</v>
      </c>
      <c r="B102" s="8" t="s">
        <v>75</v>
      </c>
      <c r="C102" s="8"/>
      <c r="D102" s="8" t="s">
        <v>399</v>
      </c>
      <c r="E102" s="41" t="s">
        <v>301</v>
      </c>
      <c r="F102" s="96">
        <f>'периодонтит хронич 2018'!E12</f>
        <v>4.92</v>
      </c>
      <c r="L102" s="12"/>
      <c r="M102" s="12"/>
      <c r="N102" s="12"/>
      <c r="O102" s="12"/>
      <c r="P102" s="12"/>
    </row>
    <row r="103" spans="1:16" ht="45" x14ac:dyDescent="0.25">
      <c r="A103" s="39" t="s">
        <v>501</v>
      </c>
      <c r="B103" s="8" t="s">
        <v>75</v>
      </c>
      <c r="C103" s="8"/>
      <c r="D103" s="8" t="s">
        <v>400</v>
      </c>
      <c r="E103" s="41" t="s">
        <v>302</v>
      </c>
      <c r="F103" s="96">
        <f>'периодонтит хронич 2018'!E19</f>
        <v>0.75</v>
      </c>
      <c r="L103" s="12"/>
      <c r="M103" s="12"/>
      <c r="N103" s="12"/>
      <c r="O103" s="12"/>
      <c r="P103" s="12"/>
    </row>
    <row r="104" spans="1:16" ht="45" x14ac:dyDescent="0.25">
      <c r="A104" s="39" t="s">
        <v>502</v>
      </c>
      <c r="B104" s="8" t="s">
        <v>75</v>
      </c>
      <c r="C104" s="8"/>
      <c r="D104" s="8" t="s">
        <v>401</v>
      </c>
      <c r="E104" s="41" t="s">
        <v>303</v>
      </c>
      <c r="F104" s="96">
        <f>'периодонтит хронич 2018'!E28</f>
        <v>4.04</v>
      </c>
      <c r="L104" s="12"/>
      <c r="M104" s="12"/>
      <c r="N104" s="12"/>
      <c r="O104" s="12"/>
      <c r="P104" s="12"/>
    </row>
    <row r="105" spans="1:16" ht="45" x14ac:dyDescent="0.25">
      <c r="A105" s="39" t="s">
        <v>503</v>
      </c>
      <c r="B105" s="8" t="s">
        <v>75</v>
      </c>
      <c r="C105" s="8"/>
      <c r="D105" s="8" t="s">
        <v>402</v>
      </c>
      <c r="E105" s="41" t="s">
        <v>304</v>
      </c>
      <c r="F105" s="96">
        <f>'периодонтит хронич 2018'!E39</f>
        <v>6.73</v>
      </c>
      <c r="L105" s="12"/>
      <c r="M105" s="12"/>
      <c r="N105" s="12"/>
      <c r="O105" s="12"/>
      <c r="P105" s="12"/>
    </row>
    <row r="106" spans="1:16" ht="45" x14ac:dyDescent="0.25">
      <c r="A106" s="39" t="s">
        <v>504</v>
      </c>
      <c r="B106" s="8" t="s">
        <v>75</v>
      </c>
      <c r="C106" s="8"/>
      <c r="D106" s="8" t="s">
        <v>403</v>
      </c>
      <c r="E106" s="41" t="s">
        <v>305</v>
      </c>
      <c r="F106" s="96">
        <f>'периодонтит хронич 2018'!E46</f>
        <v>1.25</v>
      </c>
      <c r="L106" s="12"/>
      <c r="M106" s="12"/>
      <c r="N106" s="12"/>
      <c r="O106" s="12"/>
      <c r="P106" s="12"/>
    </row>
    <row r="107" spans="1:16" ht="45" x14ac:dyDescent="0.25">
      <c r="A107" s="39" t="s">
        <v>505</v>
      </c>
      <c r="B107" s="8" t="s">
        <v>75</v>
      </c>
      <c r="C107" s="8"/>
      <c r="D107" s="8" t="s">
        <v>404</v>
      </c>
      <c r="E107" s="41" t="s">
        <v>306</v>
      </c>
      <c r="F107" s="96">
        <f>'периодонтит хронич 2018'!E55</f>
        <v>5.7999999999999989</v>
      </c>
      <c r="L107" s="12"/>
      <c r="M107" s="12"/>
      <c r="N107" s="12"/>
      <c r="O107" s="12"/>
      <c r="P107" s="12"/>
    </row>
    <row r="108" spans="1:16" ht="45" x14ac:dyDescent="0.25">
      <c r="A108" s="39" t="s">
        <v>506</v>
      </c>
      <c r="B108" s="8" t="s">
        <v>75</v>
      </c>
      <c r="C108" s="8"/>
      <c r="D108" s="8" t="s">
        <v>405</v>
      </c>
      <c r="E108" s="41" t="s">
        <v>307</v>
      </c>
      <c r="F108" s="96">
        <f>'периодонтит хронич 2018'!E66</f>
        <v>8.82</v>
      </c>
      <c r="L108" s="12"/>
      <c r="M108" s="12"/>
      <c r="N108" s="12"/>
      <c r="O108" s="12"/>
      <c r="P108" s="12"/>
    </row>
    <row r="109" spans="1:16" ht="45" x14ac:dyDescent="0.25">
      <c r="A109" s="39" t="s">
        <v>507</v>
      </c>
      <c r="B109" s="8" t="s">
        <v>75</v>
      </c>
      <c r="C109" s="8"/>
      <c r="D109" s="8" t="s">
        <v>406</v>
      </c>
      <c r="E109" s="41" t="s">
        <v>308</v>
      </c>
      <c r="F109" s="96">
        <f>'периодонтит хронич 2018'!E73</f>
        <v>1.75</v>
      </c>
      <c r="L109" s="12"/>
      <c r="M109" s="12"/>
      <c r="N109" s="12"/>
      <c r="O109" s="12"/>
      <c r="P109" s="12"/>
    </row>
    <row r="110" spans="1:16" ht="45" x14ac:dyDescent="0.25">
      <c r="A110" s="39" t="s">
        <v>508</v>
      </c>
      <c r="B110" s="8" t="s">
        <v>75</v>
      </c>
      <c r="C110" s="8"/>
      <c r="D110" s="8" t="s">
        <v>407</v>
      </c>
      <c r="E110" s="41" t="s">
        <v>309</v>
      </c>
      <c r="F110" s="96">
        <f>'периодонтит хронич 2018'!E82</f>
        <v>8.11</v>
      </c>
      <c r="L110" s="12"/>
      <c r="M110" s="12"/>
      <c r="N110" s="12"/>
      <c r="O110" s="12"/>
      <c r="P110" s="12"/>
    </row>
    <row r="111" spans="1:16" ht="60" x14ac:dyDescent="0.25">
      <c r="A111" s="39" t="s">
        <v>509</v>
      </c>
      <c r="B111" s="8" t="s">
        <v>75</v>
      </c>
      <c r="C111" s="8" t="s">
        <v>274</v>
      </c>
      <c r="D111" s="8" t="s">
        <v>408</v>
      </c>
      <c r="E111" s="41" t="s">
        <v>310</v>
      </c>
      <c r="F111" s="96">
        <f>'периодонтит распломб к 2018'!E13</f>
        <v>7.6899999999999995</v>
      </c>
      <c r="L111" s="12"/>
      <c r="M111" s="12"/>
      <c r="N111" s="12"/>
      <c r="O111" s="12"/>
      <c r="P111" s="12"/>
    </row>
    <row r="112" spans="1:16" ht="60" x14ac:dyDescent="0.25">
      <c r="A112" s="39" t="s">
        <v>510</v>
      </c>
      <c r="B112" s="8" t="s">
        <v>75</v>
      </c>
      <c r="C112" s="8" t="s">
        <v>274</v>
      </c>
      <c r="D112" s="8" t="s">
        <v>409</v>
      </c>
      <c r="E112" s="41" t="s">
        <v>311</v>
      </c>
      <c r="F112" s="96">
        <f>'периодонтит распломб к 2018'!E23</f>
        <v>2</v>
      </c>
      <c r="L112" s="12"/>
      <c r="M112" s="12"/>
      <c r="N112" s="12"/>
      <c r="O112" s="12"/>
      <c r="P112" s="12"/>
    </row>
    <row r="113" spans="1:16" ht="60" x14ac:dyDescent="0.25">
      <c r="A113" s="39" t="s">
        <v>511</v>
      </c>
      <c r="B113" s="8" t="s">
        <v>75</v>
      </c>
      <c r="C113" s="8" t="s">
        <v>274</v>
      </c>
      <c r="D113" s="8" t="s">
        <v>410</v>
      </c>
      <c r="E113" s="41" t="s">
        <v>312</v>
      </c>
      <c r="F113" s="96">
        <f>'периодонтит распломб к 2018'!E32</f>
        <v>5.29</v>
      </c>
      <c r="L113" s="12"/>
      <c r="M113" s="12"/>
      <c r="N113" s="12"/>
      <c r="O113" s="12"/>
      <c r="P113" s="12"/>
    </row>
    <row r="114" spans="1:16" ht="60" x14ac:dyDescent="0.25">
      <c r="A114" s="39" t="s">
        <v>512</v>
      </c>
      <c r="B114" s="8" t="s">
        <v>75</v>
      </c>
      <c r="C114" s="8" t="s">
        <v>274</v>
      </c>
      <c r="D114" s="8" t="s">
        <v>411</v>
      </c>
      <c r="E114" s="41" t="s">
        <v>313</v>
      </c>
      <c r="F114" s="96">
        <f>'периодонтит распломб к 2018'!E37</f>
        <v>0.25</v>
      </c>
      <c r="L114" s="12"/>
      <c r="M114" s="12"/>
      <c r="N114" s="12"/>
      <c r="O114" s="12"/>
      <c r="P114" s="12"/>
    </row>
    <row r="115" spans="1:16" ht="60" x14ac:dyDescent="0.25">
      <c r="A115" s="39" t="s">
        <v>513</v>
      </c>
      <c r="B115" s="8" t="s">
        <v>75</v>
      </c>
      <c r="C115" s="8" t="s">
        <v>274</v>
      </c>
      <c r="D115" s="8" t="s">
        <v>412</v>
      </c>
      <c r="E115" s="41" t="s">
        <v>314</v>
      </c>
      <c r="F115" s="96">
        <f>'периодонтит распломб к 2018'!E48</f>
        <v>12.27</v>
      </c>
      <c r="L115" s="12"/>
      <c r="M115" s="12"/>
      <c r="N115" s="12"/>
      <c r="O115" s="12"/>
      <c r="P115" s="12"/>
    </row>
    <row r="116" spans="1:16" ht="60" x14ac:dyDescent="0.25">
      <c r="A116" s="39" t="s">
        <v>514</v>
      </c>
      <c r="B116" s="8" t="s">
        <v>75</v>
      </c>
      <c r="C116" s="8" t="s">
        <v>274</v>
      </c>
      <c r="D116" s="8" t="s">
        <v>413</v>
      </c>
      <c r="E116" s="41" t="s">
        <v>315</v>
      </c>
      <c r="F116" s="96">
        <f>'периодонтит распломб к 2018'!E58</f>
        <v>2.5</v>
      </c>
      <c r="L116" s="12"/>
      <c r="M116" s="12"/>
      <c r="N116" s="12"/>
      <c r="O116" s="12"/>
      <c r="P116" s="12"/>
    </row>
    <row r="117" spans="1:16" ht="60" x14ac:dyDescent="0.25">
      <c r="A117" s="39" t="s">
        <v>515</v>
      </c>
      <c r="B117" s="8" t="s">
        <v>75</v>
      </c>
      <c r="C117" s="8" t="s">
        <v>274</v>
      </c>
      <c r="D117" s="8" t="s">
        <v>414</v>
      </c>
      <c r="E117" s="41" t="s">
        <v>316</v>
      </c>
      <c r="F117" s="96">
        <f>'периодонтит распломб к 2018'!E67</f>
        <v>8.1499999999999986</v>
      </c>
      <c r="L117" s="12"/>
      <c r="M117" s="12"/>
      <c r="N117" s="12"/>
      <c r="O117" s="12"/>
      <c r="P117" s="12"/>
    </row>
    <row r="118" spans="1:16" ht="60" x14ac:dyDescent="0.25">
      <c r="A118" s="39" t="s">
        <v>516</v>
      </c>
      <c r="B118" s="8" t="s">
        <v>75</v>
      </c>
      <c r="C118" s="8" t="s">
        <v>274</v>
      </c>
      <c r="D118" s="8" t="s">
        <v>415</v>
      </c>
      <c r="E118" s="41" t="s">
        <v>317</v>
      </c>
      <c r="F118" s="96">
        <f>'периодонтит распломб к 2018'!E72</f>
        <v>0.25</v>
      </c>
      <c r="L118" s="12"/>
      <c r="M118" s="12"/>
      <c r="N118" s="12"/>
      <c r="O118" s="12"/>
      <c r="P118" s="12"/>
    </row>
    <row r="119" spans="1:16" ht="60" x14ac:dyDescent="0.25">
      <c r="A119" s="39" t="s">
        <v>517</v>
      </c>
      <c r="B119" s="8" t="s">
        <v>75</v>
      </c>
      <c r="C119" s="8" t="s">
        <v>274</v>
      </c>
      <c r="D119" s="8" t="s">
        <v>416</v>
      </c>
      <c r="E119" s="41" t="s">
        <v>318</v>
      </c>
      <c r="F119" s="96">
        <f>'периодонтит распломб к 2018'!E83</f>
        <v>16.850000000000001</v>
      </c>
      <c r="L119" s="12"/>
      <c r="M119" s="12"/>
      <c r="N119" s="12"/>
      <c r="O119" s="12"/>
      <c r="P119" s="12"/>
    </row>
    <row r="120" spans="1:16" ht="60" x14ac:dyDescent="0.25">
      <c r="A120" s="39" t="s">
        <v>518</v>
      </c>
      <c r="B120" s="8" t="s">
        <v>75</v>
      </c>
      <c r="C120" s="8" t="s">
        <v>274</v>
      </c>
      <c r="D120" s="8" t="s">
        <v>417</v>
      </c>
      <c r="E120" s="41" t="s">
        <v>319</v>
      </c>
      <c r="F120" s="96">
        <f>'периодонтит распломб к 2018'!E93</f>
        <v>3</v>
      </c>
      <c r="L120" s="12"/>
      <c r="M120" s="12"/>
      <c r="N120" s="12"/>
      <c r="O120" s="12"/>
      <c r="P120" s="12"/>
    </row>
    <row r="121" spans="1:16" ht="60" x14ac:dyDescent="0.25">
      <c r="A121" s="39" t="s">
        <v>519</v>
      </c>
      <c r="B121" s="8" t="s">
        <v>75</v>
      </c>
      <c r="C121" s="8" t="s">
        <v>274</v>
      </c>
      <c r="D121" s="8" t="s">
        <v>418</v>
      </c>
      <c r="E121" s="41" t="s">
        <v>320</v>
      </c>
      <c r="F121" s="96">
        <f>'периодонтит распломб к 2018'!E102</f>
        <v>10.079999999999998</v>
      </c>
      <c r="L121" s="12"/>
      <c r="M121" s="12"/>
      <c r="N121" s="12"/>
      <c r="O121" s="12"/>
      <c r="P121" s="12"/>
    </row>
    <row r="122" spans="1:16" ht="60" x14ac:dyDescent="0.25">
      <c r="A122" s="39" t="s">
        <v>520</v>
      </c>
      <c r="B122" s="8" t="s">
        <v>75</v>
      </c>
      <c r="C122" s="8" t="s">
        <v>274</v>
      </c>
      <c r="D122" s="8" t="s">
        <v>419</v>
      </c>
      <c r="E122" s="41" t="s">
        <v>321</v>
      </c>
      <c r="F122" s="96">
        <f>'периодонтит распломб к 2018'!E107</f>
        <v>0.25</v>
      </c>
      <c r="L122" s="12"/>
      <c r="M122" s="12"/>
      <c r="N122" s="12"/>
      <c r="O122" s="12"/>
      <c r="P122" s="12"/>
    </row>
    <row r="123" spans="1:16" ht="60" x14ac:dyDescent="0.25">
      <c r="A123" s="39" t="s">
        <v>521</v>
      </c>
      <c r="B123" s="8" t="s">
        <v>75</v>
      </c>
      <c r="C123" s="8" t="s">
        <v>274</v>
      </c>
      <c r="D123" s="8" t="s">
        <v>420</v>
      </c>
      <c r="E123" s="41" t="s">
        <v>322</v>
      </c>
      <c r="F123" s="96">
        <f>'периодонтит распломб к 2018'!E118</f>
        <v>21.43</v>
      </c>
      <c r="L123" s="12"/>
      <c r="M123" s="12"/>
      <c r="N123" s="12"/>
      <c r="O123" s="12"/>
      <c r="P123" s="12"/>
    </row>
    <row r="124" spans="1:16" ht="60" x14ac:dyDescent="0.25">
      <c r="A124" s="39" t="s">
        <v>522</v>
      </c>
      <c r="B124" s="8" t="s">
        <v>75</v>
      </c>
      <c r="C124" s="8" t="s">
        <v>274</v>
      </c>
      <c r="D124" s="8" t="s">
        <v>421</v>
      </c>
      <c r="E124" s="41" t="s">
        <v>323</v>
      </c>
      <c r="F124" s="96">
        <f>'периодонтит распломб к 2018'!E128</f>
        <v>3.5</v>
      </c>
      <c r="L124" s="12"/>
      <c r="M124" s="12"/>
      <c r="N124" s="12"/>
      <c r="O124" s="12"/>
      <c r="P124" s="12"/>
    </row>
    <row r="125" spans="1:16" ht="66" customHeight="1" x14ac:dyDescent="0.25">
      <c r="A125" s="39" t="s">
        <v>523</v>
      </c>
      <c r="B125" s="8" t="s">
        <v>75</v>
      </c>
      <c r="C125" s="8" t="s">
        <v>274</v>
      </c>
      <c r="D125" s="8" t="s">
        <v>422</v>
      </c>
      <c r="E125" s="41" t="s">
        <v>324</v>
      </c>
      <c r="F125" s="96">
        <f>'периодонтит распломб к 2018'!E137</f>
        <v>13.87</v>
      </c>
      <c r="L125" s="12"/>
      <c r="M125" s="12"/>
      <c r="N125" s="12"/>
      <c r="O125" s="12"/>
      <c r="P125" s="12"/>
    </row>
    <row r="126" spans="1:16" ht="60" x14ac:dyDescent="0.25">
      <c r="A126" s="39" t="s">
        <v>524</v>
      </c>
      <c r="B126" s="8" t="s">
        <v>75</v>
      </c>
      <c r="C126" s="8" t="s">
        <v>274</v>
      </c>
      <c r="D126" s="8" t="s">
        <v>423</v>
      </c>
      <c r="E126" s="41" t="s">
        <v>325</v>
      </c>
      <c r="F126" s="96">
        <f>'периодонтит распломб к 2018'!E142</f>
        <v>0.25</v>
      </c>
      <c r="L126" s="12"/>
      <c r="M126" s="12"/>
      <c r="N126" s="12"/>
      <c r="O126" s="12"/>
      <c r="P126" s="12"/>
    </row>
    <row r="127" spans="1:16" ht="75" x14ac:dyDescent="0.25">
      <c r="A127" s="39" t="s">
        <v>525</v>
      </c>
      <c r="B127" s="40"/>
      <c r="C127" s="40" t="s">
        <v>275</v>
      </c>
      <c r="D127" s="42" t="s">
        <v>347</v>
      </c>
      <c r="E127" s="135" t="s">
        <v>660</v>
      </c>
      <c r="F127" s="134">
        <v>1.53</v>
      </c>
      <c r="L127" s="12"/>
      <c r="M127" s="12"/>
      <c r="N127" s="12"/>
      <c r="O127" s="12"/>
      <c r="P127" s="12"/>
    </row>
    <row r="128" spans="1:16" ht="75" x14ac:dyDescent="0.25">
      <c r="A128" s="39" t="s">
        <v>526</v>
      </c>
      <c r="B128" s="40"/>
      <c r="C128" s="40" t="s">
        <v>275</v>
      </c>
      <c r="D128" s="42" t="s">
        <v>348</v>
      </c>
      <c r="E128" s="135" t="s">
        <v>661</v>
      </c>
      <c r="F128" s="96">
        <v>1.95</v>
      </c>
      <c r="L128" s="12"/>
      <c r="M128" s="12"/>
      <c r="N128" s="12"/>
      <c r="O128" s="12"/>
      <c r="P128" s="12"/>
    </row>
    <row r="129" spans="1:16" ht="90.75" customHeight="1" x14ac:dyDescent="0.25">
      <c r="A129" s="39" t="s">
        <v>527</v>
      </c>
      <c r="B129" s="40"/>
      <c r="C129" s="40" t="s">
        <v>275</v>
      </c>
      <c r="D129" s="42" t="s">
        <v>349</v>
      </c>
      <c r="E129" s="135" t="s">
        <v>662</v>
      </c>
      <c r="F129" s="96">
        <v>1.85</v>
      </c>
      <c r="L129" s="12"/>
      <c r="M129" s="12"/>
      <c r="N129" s="12"/>
      <c r="O129" s="12"/>
      <c r="P129" s="12"/>
    </row>
    <row r="130" spans="1:16" ht="90" x14ac:dyDescent="0.25">
      <c r="A130" s="39" t="s">
        <v>528</v>
      </c>
      <c r="B130" s="40"/>
      <c r="C130" s="40" t="s">
        <v>275</v>
      </c>
      <c r="D130" s="42" t="s">
        <v>350</v>
      </c>
      <c r="E130" s="135" t="s">
        <v>663</v>
      </c>
      <c r="F130" s="96">
        <v>2.5</v>
      </c>
      <c r="L130" s="12"/>
      <c r="M130" s="12"/>
      <c r="N130" s="12"/>
      <c r="O130" s="12"/>
      <c r="P130" s="12"/>
    </row>
    <row r="131" spans="1:16" ht="60" x14ac:dyDescent="0.25">
      <c r="A131" s="39" t="s">
        <v>529</v>
      </c>
      <c r="B131" s="40"/>
      <c r="C131" s="40" t="s">
        <v>275</v>
      </c>
      <c r="D131" s="42" t="s">
        <v>351</v>
      </c>
      <c r="E131" s="135" t="s">
        <v>666</v>
      </c>
      <c r="F131" s="96">
        <v>2.4500000000000002</v>
      </c>
      <c r="L131" s="12"/>
      <c r="M131" s="12"/>
      <c r="N131" s="12"/>
      <c r="O131" s="12"/>
      <c r="P131" s="12"/>
    </row>
    <row r="132" spans="1:16" ht="75" x14ac:dyDescent="0.25">
      <c r="A132" s="39" t="s">
        <v>530</v>
      </c>
      <c r="B132" s="40"/>
      <c r="C132" s="40" t="s">
        <v>275</v>
      </c>
      <c r="D132" s="42" t="s">
        <v>346</v>
      </c>
      <c r="E132" s="135" t="s">
        <v>664</v>
      </c>
      <c r="F132" s="96">
        <v>3.25</v>
      </c>
      <c r="G132" s="132"/>
      <c r="L132" s="12"/>
      <c r="M132" s="12"/>
      <c r="N132" s="12"/>
      <c r="O132" s="12"/>
      <c r="P132" s="12"/>
    </row>
    <row r="133" spans="1:16" ht="75" x14ac:dyDescent="0.25">
      <c r="A133" s="39" t="s">
        <v>531</v>
      </c>
      <c r="B133" s="40"/>
      <c r="C133" s="40" t="s">
        <v>342</v>
      </c>
      <c r="D133" s="42" t="s">
        <v>656</v>
      </c>
      <c r="E133" s="135" t="s">
        <v>665</v>
      </c>
      <c r="F133" s="96">
        <v>3.35</v>
      </c>
      <c r="L133" s="12"/>
      <c r="M133" s="12"/>
      <c r="N133" s="12"/>
      <c r="O133" s="12"/>
      <c r="P133" s="12"/>
    </row>
    <row r="134" spans="1:16" ht="90" x14ac:dyDescent="0.25">
      <c r="A134" s="39" t="s">
        <v>532</v>
      </c>
      <c r="B134" s="40"/>
      <c r="C134" s="40" t="s">
        <v>342</v>
      </c>
      <c r="D134" s="42" t="s">
        <v>655</v>
      </c>
      <c r="E134" s="135" t="s">
        <v>667</v>
      </c>
      <c r="F134" s="96">
        <v>3.75</v>
      </c>
      <c r="L134" s="12"/>
      <c r="M134" s="12"/>
      <c r="N134" s="12"/>
      <c r="O134" s="12"/>
      <c r="P134" s="12"/>
    </row>
    <row r="135" spans="1:16" ht="60" x14ac:dyDescent="0.25">
      <c r="A135" s="39" t="s">
        <v>533</v>
      </c>
      <c r="B135" s="147"/>
      <c r="C135" s="145" t="s">
        <v>342</v>
      </c>
      <c r="D135" s="145" t="s">
        <v>670</v>
      </c>
      <c r="E135" s="169" t="s">
        <v>704</v>
      </c>
      <c r="F135" s="146">
        <v>4</v>
      </c>
      <c r="L135" s="12"/>
      <c r="M135" s="12"/>
      <c r="N135" s="12"/>
      <c r="O135" s="12"/>
      <c r="P135" s="12"/>
    </row>
    <row r="136" spans="1:16" x14ac:dyDescent="0.25">
      <c r="A136" s="39" t="s">
        <v>534</v>
      </c>
      <c r="B136" s="8" t="s">
        <v>75</v>
      </c>
      <c r="C136" s="40"/>
      <c r="D136" s="8" t="s">
        <v>424</v>
      </c>
      <c r="E136" s="43" t="s">
        <v>256</v>
      </c>
      <c r="F136" s="96">
        <f>хирургия!D8</f>
        <v>1.55</v>
      </c>
      <c r="L136" s="12"/>
      <c r="M136" s="12"/>
      <c r="N136" s="12"/>
      <c r="O136" s="12"/>
      <c r="P136" s="12"/>
    </row>
    <row r="137" spans="1:16" x14ac:dyDescent="0.25">
      <c r="A137" s="39" t="s">
        <v>535</v>
      </c>
      <c r="B137" s="8" t="s">
        <v>75</v>
      </c>
      <c r="C137" s="40"/>
      <c r="D137" s="8" t="s">
        <v>425</v>
      </c>
      <c r="E137" s="43" t="s">
        <v>105</v>
      </c>
      <c r="F137" s="96">
        <f>хирургия!D14</f>
        <v>1.01</v>
      </c>
      <c r="L137" s="12"/>
      <c r="M137" s="12"/>
      <c r="N137" s="12"/>
      <c r="O137" s="12"/>
      <c r="P137" s="12"/>
    </row>
    <row r="138" spans="1:16" x14ac:dyDescent="0.25">
      <c r="A138" s="39" t="s">
        <v>536</v>
      </c>
      <c r="B138" s="8" t="s">
        <v>75</v>
      </c>
      <c r="C138" s="40"/>
      <c r="D138" s="8" t="s">
        <v>426</v>
      </c>
      <c r="E138" s="43" t="s">
        <v>326</v>
      </c>
      <c r="F138" s="96">
        <f>хирургия!D20</f>
        <v>2.58</v>
      </c>
      <c r="L138" s="12"/>
      <c r="M138" s="12"/>
      <c r="N138" s="12"/>
      <c r="O138" s="12"/>
      <c r="P138" s="12"/>
    </row>
    <row r="139" spans="1:16" x14ac:dyDescent="0.25">
      <c r="A139" s="39" t="s">
        <v>537</v>
      </c>
      <c r="B139" s="8" t="s">
        <v>75</v>
      </c>
      <c r="C139" s="40"/>
      <c r="D139" s="8" t="s">
        <v>427</v>
      </c>
      <c r="E139" s="43" t="s">
        <v>257</v>
      </c>
      <c r="F139" s="96">
        <f>хирургия!D29</f>
        <v>3.73</v>
      </c>
      <c r="L139" s="12"/>
      <c r="M139" s="12"/>
      <c r="N139" s="12"/>
      <c r="O139" s="12"/>
      <c r="P139" s="12"/>
    </row>
    <row r="140" spans="1:16" ht="30" x14ac:dyDescent="0.25">
      <c r="A140" s="39" t="s">
        <v>538</v>
      </c>
      <c r="B140" s="8" t="s">
        <v>75</v>
      </c>
      <c r="C140" s="40"/>
      <c r="D140" s="8" t="s">
        <v>428</v>
      </c>
      <c r="E140" s="43" t="s">
        <v>51</v>
      </c>
      <c r="F140" s="96">
        <f>хирургия!D38</f>
        <v>4.7700000000000005</v>
      </c>
      <c r="L140" s="12"/>
      <c r="M140" s="12"/>
      <c r="N140" s="12"/>
      <c r="O140" s="12"/>
      <c r="P140" s="12"/>
    </row>
    <row r="141" spans="1:16" x14ac:dyDescent="0.25">
      <c r="A141" s="39" t="s">
        <v>539</v>
      </c>
      <c r="B141" s="166" t="s">
        <v>74</v>
      </c>
      <c r="C141" s="147"/>
      <c r="D141" s="164" t="s">
        <v>429</v>
      </c>
      <c r="E141" s="167" t="s">
        <v>328</v>
      </c>
      <c r="F141" s="146">
        <f>хирургия!D45</f>
        <v>2.34</v>
      </c>
      <c r="L141" s="12"/>
      <c r="M141" s="12"/>
      <c r="N141" s="12"/>
      <c r="O141" s="12"/>
      <c r="P141" s="12"/>
    </row>
    <row r="142" spans="1:16" x14ac:dyDescent="0.25">
      <c r="A142" s="39" t="s">
        <v>540</v>
      </c>
      <c r="B142" s="166" t="s">
        <v>74</v>
      </c>
      <c r="C142" s="147"/>
      <c r="D142" s="164" t="s">
        <v>430</v>
      </c>
      <c r="E142" s="167" t="s">
        <v>329</v>
      </c>
      <c r="F142" s="146">
        <f>хирургия!D54</f>
        <v>4.5600000000000005</v>
      </c>
      <c r="L142" s="12"/>
      <c r="M142" s="12"/>
      <c r="N142" s="12"/>
      <c r="O142" s="12"/>
      <c r="P142" s="12"/>
    </row>
    <row r="143" spans="1:16" x14ac:dyDescent="0.25">
      <c r="A143" s="39" t="s">
        <v>541</v>
      </c>
      <c r="B143" s="8" t="s">
        <v>86</v>
      </c>
      <c r="C143" s="40"/>
      <c r="D143" s="8" t="s">
        <v>431</v>
      </c>
      <c r="E143" s="43" t="s">
        <v>85</v>
      </c>
      <c r="F143" s="96">
        <f>хирургия!D91</f>
        <v>2.2200000000000002</v>
      </c>
      <c r="L143" s="12"/>
      <c r="M143" s="12"/>
      <c r="N143" s="12"/>
      <c r="O143" s="12"/>
      <c r="P143" s="12"/>
    </row>
    <row r="144" spans="1:16" x14ac:dyDescent="0.25">
      <c r="A144" s="39" t="s">
        <v>542</v>
      </c>
      <c r="B144" s="8" t="s">
        <v>327</v>
      </c>
      <c r="C144" s="40"/>
      <c r="D144" s="8" t="s">
        <v>432</v>
      </c>
      <c r="E144" s="43" t="s">
        <v>331</v>
      </c>
      <c r="F144" s="96">
        <f>хирургия!D99</f>
        <v>5.91</v>
      </c>
      <c r="L144" s="12"/>
      <c r="M144" s="12"/>
      <c r="N144" s="12"/>
      <c r="O144" s="12"/>
      <c r="P144" s="12"/>
    </row>
    <row r="145" spans="1:16" x14ac:dyDescent="0.25">
      <c r="A145" s="39" t="s">
        <v>601</v>
      </c>
      <c r="B145" s="8" t="s">
        <v>327</v>
      </c>
      <c r="C145" s="40"/>
      <c r="D145" s="8" t="s">
        <v>433</v>
      </c>
      <c r="E145" s="43" t="s">
        <v>332</v>
      </c>
      <c r="F145" s="96">
        <f>хирургия!D108</f>
        <v>9.69</v>
      </c>
      <c r="L145" s="12"/>
      <c r="M145" s="12"/>
      <c r="N145" s="12"/>
      <c r="O145" s="12"/>
      <c r="P145" s="12"/>
    </row>
    <row r="146" spans="1:16" x14ac:dyDescent="0.25">
      <c r="A146" s="39" t="s">
        <v>602</v>
      </c>
      <c r="B146" s="8" t="s">
        <v>98</v>
      </c>
      <c r="C146" s="40"/>
      <c r="D146" s="8" t="s">
        <v>434</v>
      </c>
      <c r="E146" s="43" t="s">
        <v>97</v>
      </c>
      <c r="F146" s="96">
        <f>хирургия!D129</f>
        <v>2.9899999999999998</v>
      </c>
      <c r="L146" s="12"/>
      <c r="M146" s="12"/>
      <c r="N146" s="12"/>
      <c r="O146" s="12"/>
      <c r="P146" s="12"/>
    </row>
    <row r="147" spans="1:16" x14ac:dyDescent="0.25">
      <c r="A147" s="39" t="s">
        <v>603</v>
      </c>
      <c r="B147" s="8" t="s">
        <v>101</v>
      </c>
      <c r="C147" s="40"/>
      <c r="D147" s="8" t="s">
        <v>450</v>
      </c>
      <c r="E147" s="43" t="s">
        <v>106</v>
      </c>
      <c r="F147" s="96">
        <f>хирургия!D135</f>
        <v>0.5</v>
      </c>
      <c r="L147" s="12"/>
      <c r="M147" s="12"/>
      <c r="N147" s="12"/>
      <c r="O147" s="12"/>
      <c r="P147" s="12"/>
    </row>
    <row r="148" spans="1:16" x14ac:dyDescent="0.25">
      <c r="A148" s="39" t="s">
        <v>604</v>
      </c>
      <c r="B148" s="8" t="s">
        <v>330</v>
      </c>
      <c r="C148" s="40"/>
      <c r="D148" s="8" t="s">
        <v>435</v>
      </c>
      <c r="E148" s="43" t="s">
        <v>147</v>
      </c>
      <c r="F148" s="96">
        <f>хирургия!D142</f>
        <v>2.1800000000000002</v>
      </c>
      <c r="L148" s="12"/>
      <c r="M148" s="12"/>
      <c r="N148" s="12"/>
      <c r="O148" s="12"/>
      <c r="P148" s="12"/>
    </row>
    <row r="149" spans="1:16" ht="30" x14ac:dyDescent="0.25">
      <c r="A149" s="39" t="s">
        <v>605</v>
      </c>
      <c r="B149" s="8" t="s">
        <v>330</v>
      </c>
      <c r="C149" s="40"/>
      <c r="D149" s="8" t="s">
        <v>436</v>
      </c>
      <c r="E149" s="43" t="s">
        <v>335</v>
      </c>
      <c r="F149" s="96">
        <f>хирургия!D150</f>
        <v>3.73</v>
      </c>
      <c r="L149" s="12"/>
      <c r="M149" s="12"/>
      <c r="N149" s="12"/>
      <c r="O149" s="12"/>
      <c r="P149" s="12"/>
    </row>
    <row r="150" spans="1:16" ht="30" x14ac:dyDescent="0.25">
      <c r="A150" s="39" t="s">
        <v>606</v>
      </c>
      <c r="B150" s="8" t="s">
        <v>330</v>
      </c>
      <c r="C150" s="40"/>
      <c r="D150" s="8" t="s">
        <v>437</v>
      </c>
      <c r="E150" s="43" t="s">
        <v>336</v>
      </c>
      <c r="F150" s="96">
        <f>хирургия!D158</f>
        <v>4.76</v>
      </c>
      <c r="L150" s="12"/>
      <c r="M150" s="12"/>
      <c r="N150" s="12"/>
      <c r="O150" s="12"/>
      <c r="P150" s="12"/>
    </row>
    <row r="151" spans="1:16" x14ac:dyDescent="0.25">
      <c r="A151" s="39" t="s">
        <v>607</v>
      </c>
      <c r="B151" s="118" t="s">
        <v>112</v>
      </c>
      <c r="C151" s="40"/>
      <c r="D151" s="8" t="s">
        <v>439</v>
      </c>
      <c r="E151" s="43" t="s">
        <v>111</v>
      </c>
      <c r="F151" s="96">
        <f>хирургия!D172</f>
        <v>3.89</v>
      </c>
      <c r="L151" s="12"/>
      <c r="M151" s="12"/>
      <c r="N151" s="12"/>
      <c r="O151" s="12"/>
      <c r="P151" s="12"/>
    </row>
    <row r="152" spans="1:16" x14ac:dyDescent="0.25">
      <c r="A152" s="39" t="s">
        <v>608</v>
      </c>
      <c r="B152" s="118" t="s">
        <v>116</v>
      </c>
      <c r="C152" s="40"/>
      <c r="D152" s="8" t="s">
        <v>452</v>
      </c>
      <c r="E152" s="43" t="s">
        <v>115</v>
      </c>
      <c r="F152" s="96">
        <f>хирургия!D180</f>
        <v>3.45</v>
      </c>
      <c r="L152" s="12"/>
      <c r="M152" s="12"/>
      <c r="N152" s="12"/>
      <c r="O152" s="12"/>
      <c r="P152" s="12"/>
    </row>
    <row r="153" spans="1:16" ht="30" x14ac:dyDescent="0.25">
      <c r="A153" s="39" t="s">
        <v>609</v>
      </c>
      <c r="B153" s="118" t="s">
        <v>641</v>
      </c>
      <c r="C153" s="40"/>
      <c r="D153" s="8" t="s">
        <v>642</v>
      </c>
      <c r="E153" s="43" t="s">
        <v>643</v>
      </c>
      <c r="F153" s="96">
        <f>хирургия!D188</f>
        <v>3.4600000000000004</v>
      </c>
      <c r="L153" s="12"/>
      <c r="M153" s="12"/>
      <c r="N153" s="12"/>
      <c r="O153" s="12"/>
      <c r="P153" s="12"/>
    </row>
    <row r="154" spans="1:16" x14ac:dyDescent="0.25">
      <c r="A154" s="39" t="s">
        <v>610</v>
      </c>
      <c r="B154" s="118" t="s">
        <v>561</v>
      </c>
      <c r="C154" s="40"/>
      <c r="D154" s="8" t="s">
        <v>591</v>
      </c>
      <c r="E154" s="43" t="s">
        <v>560</v>
      </c>
      <c r="F154" s="96">
        <f>'хирургия детская'!C10</f>
        <v>2.7199999999999998</v>
      </c>
      <c r="L154" s="12"/>
      <c r="M154" s="12"/>
      <c r="N154" s="12"/>
      <c r="O154" s="12"/>
      <c r="P154" s="12"/>
    </row>
    <row r="155" spans="1:16" x14ac:dyDescent="0.25">
      <c r="A155" s="39" t="s">
        <v>611</v>
      </c>
      <c r="B155" s="118" t="s">
        <v>565</v>
      </c>
      <c r="C155" s="40"/>
      <c r="D155" s="8" t="s">
        <v>592</v>
      </c>
      <c r="E155" s="43" t="s">
        <v>613</v>
      </c>
      <c r="F155" s="96">
        <f>'хирургия детская'!C20</f>
        <v>4.88</v>
      </c>
      <c r="L155" s="12"/>
      <c r="M155" s="12"/>
      <c r="N155" s="12"/>
      <c r="O155" s="12"/>
      <c r="P155" s="12"/>
    </row>
    <row r="156" spans="1:16" x14ac:dyDescent="0.25">
      <c r="A156" s="39" t="s">
        <v>637</v>
      </c>
      <c r="B156" s="118" t="s">
        <v>565</v>
      </c>
      <c r="C156" s="40"/>
      <c r="D156" s="8" t="s">
        <v>612</v>
      </c>
      <c r="E156" s="43" t="s">
        <v>614</v>
      </c>
      <c r="F156" s="96">
        <f>'хирургия детская'!C20</f>
        <v>4.88</v>
      </c>
      <c r="L156" s="12"/>
      <c r="M156" s="12"/>
      <c r="N156" s="12"/>
      <c r="O156" s="12"/>
      <c r="P156" s="12"/>
    </row>
    <row r="157" spans="1:16" x14ac:dyDescent="0.25">
      <c r="A157" s="39" t="s">
        <v>638</v>
      </c>
      <c r="B157" s="166" t="s">
        <v>710</v>
      </c>
      <c r="C157" s="147"/>
      <c r="D157" s="164" t="s">
        <v>709</v>
      </c>
      <c r="E157" s="167" t="s">
        <v>711</v>
      </c>
      <c r="F157" s="146">
        <v>4.42</v>
      </c>
      <c r="L157" s="12"/>
      <c r="M157" s="12"/>
      <c r="N157" s="12"/>
      <c r="O157" s="12"/>
      <c r="P157" s="12"/>
    </row>
    <row r="158" spans="1:16" x14ac:dyDescent="0.25">
      <c r="A158" s="39" t="s">
        <v>639</v>
      </c>
      <c r="B158" s="166" t="s">
        <v>713</v>
      </c>
      <c r="C158" s="147"/>
      <c r="D158" s="164" t="s">
        <v>714</v>
      </c>
      <c r="E158" s="167" t="s">
        <v>715</v>
      </c>
      <c r="F158" s="146">
        <v>4.62</v>
      </c>
      <c r="L158" s="12"/>
      <c r="M158" s="12"/>
      <c r="N158" s="12"/>
      <c r="O158" s="12"/>
      <c r="P158" s="12"/>
    </row>
    <row r="159" spans="1:16" ht="30" x14ac:dyDescent="0.25">
      <c r="A159" s="39" t="s">
        <v>640</v>
      </c>
      <c r="B159" s="118" t="s">
        <v>590</v>
      </c>
      <c r="C159" s="40"/>
      <c r="D159" s="8" t="s">
        <v>594</v>
      </c>
      <c r="E159" s="43" t="s">
        <v>615</v>
      </c>
      <c r="F159" s="96">
        <f>'хирургия детская'!C31</f>
        <v>7.0500000000000007</v>
      </c>
      <c r="L159" s="12"/>
      <c r="M159" s="12"/>
      <c r="N159" s="12"/>
      <c r="O159" s="12"/>
      <c r="P159" s="12"/>
    </row>
    <row r="160" spans="1:16" x14ac:dyDescent="0.25">
      <c r="A160" s="39" t="s">
        <v>671</v>
      </c>
      <c r="B160" s="118" t="s">
        <v>590</v>
      </c>
      <c r="C160" s="40"/>
      <c r="D160" s="8" t="s">
        <v>595</v>
      </c>
      <c r="E160" s="43" t="s">
        <v>616</v>
      </c>
      <c r="F160" s="96">
        <f>'хирургия детская'!C36</f>
        <v>1.06</v>
      </c>
      <c r="L160" s="12"/>
      <c r="M160" s="12"/>
      <c r="N160" s="12"/>
      <c r="O160" s="12"/>
      <c r="P160" s="12"/>
    </row>
    <row r="161" spans="1:16" x14ac:dyDescent="0.25">
      <c r="A161" s="39" t="s">
        <v>690</v>
      </c>
      <c r="B161" s="118" t="s">
        <v>590</v>
      </c>
      <c r="C161" s="40"/>
      <c r="D161" s="8" t="s">
        <v>596</v>
      </c>
      <c r="E161" s="43" t="s">
        <v>617</v>
      </c>
      <c r="F161" s="96">
        <f>'хирургия детская'!C41</f>
        <v>1.06</v>
      </c>
      <c r="L161" s="12"/>
      <c r="M161" s="12"/>
      <c r="N161" s="12"/>
      <c r="O161" s="12"/>
      <c r="P161" s="12"/>
    </row>
    <row r="162" spans="1:16" x14ac:dyDescent="0.25">
      <c r="A162" s="39" t="s">
        <v>691</v>
      </c>
      <c r="B162" s="118" t="s">
        <v>590</v>
      </c>
      <c r="C162" s="40"/>
      <c r="D162" s="8" t="s">
        <v>597</v>
      </c>
      <c r="E162" s="43" t="s">
        <v>618</v>
      </c>
      <c r="F162" s="96">
        <f>'хирургия детская'!C47</f>
        <v>1.44</v>
      </c>
      <c r="L162" s="12"/>
      <c r="M162" s="12"/>
      <c r="N162" s="12"/>
      <c r="O162" s="12"/>
      <c r="P162" s="12"/>
    </row>
    <row r="163" spans="1:16" x14ac:dyDescent="0.25">
      <c r="A163" s="39" t="s">
        <v>692</v>
      </c>
      <c r="B163" s="118" t="s">
        <v>590</v>
      </c>
      <c r="C163" s="40"/>
      <c r="D163" s="8" t="s">
        <v>598</v>
      </c>
      <c r="E163" s="43" t="s">
        <v>619</v>
      </c>
      <c r="F163" s="96">
        <f>'хирургия детская'!C52</f>
        <v>1.06</v>
      </c>
      <c r="L163" s="12"/>
      <c r="M163" s="12"/>
      <c r="N163" s="12"/>
      <c r="O163" s="12"/>
      <c r="P163" s="12"/>
    </row>
    <row r="164" spans="1:16" x14ac:dyDescent="0.25">
      <c r="A164" s="39" t="s">
        <v>693</v>
      </c>
      <c r="B164" s="118" t="s">
        <v>590</v>
      </c>
      <c r="C164" s="40"/>
      <c r="D164" s="8" t="s">
        <v>599</v>
      </c>
      <c r="E164" s="43" t="s">
        <v>620</v>
      </c>
      <c r="F164" s="96">
        <f>'хирургия детская'!C57</f>
        <v>1.06</v>
      </c>
      <c r="L164" s="12"/>
      <c r="M164" s="12"/>
      <c r="N164" s="12"/>
      <c r="O164" s="12"/>
      <c r="P164" s="12"/>
    </row>
    <row r="165" spans="1:16" x14ac:dyDescent="0.25">
      <c r="A165" s="168" t="s">
        <v>697</v>
      </c>
      <c r="B165" s="120" t="s">
        <v>590</v>
      </c>
      <c r="C165" s="46"/>
      <c r="D165" s="9" t="s">
        <v>600</v>
      </c>
      <c r="E165" s="121" t="s">
        <v>621</v>
      </c>
      <c r="F165" s="97">
        <f>'хирургия детская'!C62</f>
        <v>1.06</v>
      </c>
      <c r="L165" s="12"/>
      <c r="M165" s="12"/>
      <c r="N165" s="12"/>
      <c r="O165" s="12"/>
      <c r="P165" s="12"/>
    </row>
    <row r="166" spans="1:16" ht="27.75" customHeight="1" x14ac:dyDescent="0.25">
      <c r="A166" s="13" t="s">
        <v>337</v>
      </c>
      <c r="B166" s="7"/>
      <c r="C166" s="7"/>
      <c r="D166" s="187"/>
      <c r="E166" s="187"/>
      <c r="F166" s="187"/>
      <c r="L166" s="12"/>
      <c r="M166" s="12"/>
      <c r="N166" s="12"/>
      <c r="O166" s="12"/>
      <c r="P166" s="12"/>
    </row>
    <row r="167" spans="1:16" ht="18" customHeight="1" x14ac:dyDescent="0.25">
      <c r="A167" s="174" t="s">
        <v>262</v>
      </c>
      <c r="B167" s="174"/>
      <c r="C167" s="174"/>
      <c r="D167" s="174"/>
      <c r="E167" s="174"/>
      <c r="F167" s="174"/>
      <c r="L167" s="12"/>
      <c r="M167" s="12"/>
      <c r="N167" s="12"/>
      <c r="O167" s="12"/>
      <c r="P167" s="12"/>
    </row>
    <row r="168" spans="1:16" ht="28.5" customHeight="1" x14ac:dyDescent="0.25">
      <c r="A168" s="174" t="s">
        <v>457</v>
      </c>
      <c r="B168" s="174"/>
      <c r="C168" s="174"/>
      <c r="D168" s="174"/>
      <c r="E168" s="174"/>
      <c r="F168" s="174"/>
      <c r="L168" s="12"/>
      <c r="M168" s="12"/>
      <c r="N168" s="12"/>
      <c r="O168" s="12"/>
      <c r="P168" s="12"/>
    </row>
    <row r="169" spans="1:16" ht="39.75" customHeight="1" x14ac:dyDescent="0.25">
      <c r="A169" s="174" t="s">
        <v>622</v>
      </c>
      <c r="B169" s="174"/>
      <c r="C169" s="174"/>
      <c r="D169" s="174"/>
      <c r="E169" s="174"/>
      <c r="F169" s="174"/>
      <c r="L169" s="12"/>
      <c r="M169" s="12"/>
      <c r="N169" s="12"/>
      <c r="O169" s="12"/>
      <c r="P169" s="12"/>
    </row>
    <row r="170" spans="1:16" ht="21.75" customHeight="1" x14ac:dyDescent="0.25">
      <c r="A170" s="174" t="s">
        <v>345</v>
      </c>
      <c r="B170" s="174"/>
      <c r="C170" s="174"/>
      <c r="D170" s="174"/>
      <c r="E170" s="174"/>
      <c r="F170" s="174"/>
      <c r="L170" s="12"/>
      <c r="M170" s="12"/>
      <c r="N170" s="12"/>
      <c r="O170" s="12"/>
      <c r="P170" s="12"/>
    </row>
    <row r="171" spans="1:16" ht="15" customHeight="1" x14ac:dyDescent="0.25">
      <c r="A171" s="174" t="s">
        <v>338</v>
      </c>
      <c r="B171" s="174"/>
      <c r="C171" s="174"/>
      <c r="D171" s="174"/>
      <c r="E171" s="174"/>
      <c r="F171" s="174"/>
      <c r="L171" s="12"/>
      <c r="M171" s="12"/>
      <c r="N171" s="12"/>
      <c r="O171" s="12"/>
      <c r="P171" s="12"/>
    </row>
    <row r="172" spans="1:16" ht="15" customHeight="1" x14ac:dyDescent="0.25">
      <c r="A172" s="174" t="s">
        <v>707</v>
      </c>
      <c r="B172" s="174"/>
      <c r="C172" s="174"/>
      <c r="D172" s="174"/>
      <c r="E172" s="174"/>
      <c r="F172" s="174"/>
      <c r="L172" s="12"/>
      <c r="M172" s="12"/>
      <c r="N172" s="12"/>
      <c r="O172" s="12"/>
      <c r="P172" s="12"/>
    </row>
    <row r="173" spans="1:16" ht="25.5" customHeight="1" x14ac:dyDescent="0.25">
      <c r="A173" s="174" t="s">
        <v>447</v>
      </c>
      <c r="B173" s="174"/>
      <c r="C173" s="174"/>
      <c r="D173" s="174"/>
      <c r="E173" s="174"/>
      <c r="F173" s="174"/>
      <c r="L173" s="12"/>
      <c r="M173" s="12"/>
      <c r="N173" s="12"/>
      <c r="O173" s="12"/>
      <c r="P173" s="12"/>
    </row>
    <row r="174" spans="1:16" ht="15" customHeight="1" x14ac:dyDescent="0.25">
      <c r="A174" s="174" t="s">
        <v>339</v>
      </c>
      <c r="B174" s="174"/>
      <c r="C174" s="174"/>
      <c r="D174" s="174"/>
      <c r="E174" s="174"/>
      <c r="F174" s="174"/>
      <c r="L174" s="12"/>
      <c r="M174" s="12"/>
      <c r="N174" s="12"/>
      <c r="O174" s="12"/>
      <c r="P174" s="12"/>
    </row>
    <row r="175" spans="1:16" ht="15" customHeight="1" x14ac:dyDescent="0.25">
      <c r="A175" s="174" t="s">
        <v>340</v>
      </c>
      <c r="B175" s="174"/>
      <c r="C175" s="174"/>
      <c r="D175" s="174"/>
      <c r="E175" s="174"/>
      <c r="F175" s="174"/>
      <c r="L175" s="12"/>
      <c r="M175" s="12"/>
      <c r="N175" s="12"/>
      <c r="O175" s="12"/>
      <c r="P175" s="12"/>
    </row>
    <row r="176" spans="1:16" ht="15.75" customHeight="1" x14ac:dyDescent="0.25">
      <c r="A176" s="174" t="s">
        <v>706</v>
      </c>
      <c r="B176" s="174"/>
      <c r="C176" s="174"/>
      <c r="D176" s="174"/>
      <c r="E176" s="174"/>
      <c r="F176" s="174"/>
      <c r="L176" s="12"/>
      <c r="M176" s="12"/>
      <c r="N176" s="12"/>
      <c r="O176" s="12"/>
      <c r="P176" s="12"/>
    </row>
    <row r="177" spans="1:16" ht="42.75" customHeight="1" x14ac:dyDescent="0.25">
      <c r="A177" s="174" t="s">
        <v>341</v>
      </c>
      <c r="B177" s="174"/>
      <c r="C177" s="174"/>
      <c r="D177" s="174"/>
      <c r="E177" s="174"/>
      <c r="F177" s="174"/>
      <c r="L177" s="12"/>
      <c r="M177" s="12"/>
      <c r="N177" s="12"/>
      <c r="O177" s="12"/>
      <c r="P177" s="12"/>
    </row>
    <row r="178" spans="1:16" ht="64.5" customHeight="1" x14ac:dyDescent="0.25">
      <c r="A178" s="174" t="s">
        <v>261</v>
      </c>
      <c r="B178" s="174"/>
      <c r="C178" s="174"/>
      <c r="D178" s="174"/>
      <c r="E178" s="174"/>
      <c r="F178" s="174"/>
      <c r="L178" s="12"/>
      <c r="M178" s="12"/>
      <c r="N178" s="12"/>
      <c r="O178" s="12"/>
      <c r="P178" s="12"/>
    </row>
    <row r="179" spans="1:16" ht="51.75" customHeight="1" x14ac:dyDescent="0.25">
      <c r="A179" s="174" t="s">
        <v>352</v>
      </c>
      <c r="B179" s="174"/>
      <c r="C179" s="174"/>
      <c r="D179" s="174"/>
      <c r="E179" s="174"/>
      <c r="F179" s="174"/>
      <c r="L179" s="12"/>
      <c r="M179" s="12"/>
      <c r="N179" s="12"/>
      <c r="O179" s="12"/>
      <c r="P179" s="12"/>
    </row>
    <row r="180" spans="1:16" ht="26.25" customHeight="1" x14ac:dyDescent="0.25">
      <c r="A180" s="174" t="s">
        <v>669</v>
      </c>
      <c r="B180" s="174"/>
      <c r="C180" s="174"/>
      <c r="D180" s="174"/>
      <c r="E180" s="174"/>
      <c r="F180" s="174"/>
      <c r="L180" s="12"/>
      <c r="M180" s="12"/>
      <c r="N180" s="12"/>
      <c r="O180" s="12"/>
      <c r="P180" s="12"/>
    </row>
    <row r="181" spans="1:16" ht="18.75" customHeight="1" x14ac:dyDescent="0.25">
      <c r="A181" s="172" t="s">
        <v>668</v>
      </c>
      <c r="B181" s="172"/>
      <c r="C181" s="172"/>
      <c r="D181" s="172"/>
      <c r="E181" s="172"/>
      <c r="F181" s="172"/>
      <c r="L181" s="12"/>
      <c r="M181" s="12"/>
      <c r="N181" s="12"/>
      <c r="O181" s="12"/>
      <c r="P181" s="12"/>
    </row>
    <row r="182" spans="1:16" ht="31.5" customHeight="1" x14ac:dyDescent="0.25">
      <c r="A182" s="173" t="s">
        <v>708</v>
      </c>
      <c r="B182" s="173"/>
      <c r="C182" s="173"/>
      <c r="D182" s="173"/>
      <c r="E182" s="173"/>
      <c r="F182" s="173"/>
    </row>
  </sheetData>
  <autoFilter ref="A64:F182"/>
  <mergeCells count="26">
    <mergeCell ref="A182:F182"/>
    <mergeCell ref="A181:F181"/>
    <mergeCell ref="A14:F14"/>
    <mergeCell ref="A177:F177"/>
    <mergeCell ref="A178:F178"/>
    <mergeCell ref="A179:F179"/>
    <mergeCell ref="A180:F180"/>
    <mergeCell ref="A171:F171"/>
    <mergeCell ref="A172:F172"/>
    <mergeCell ref="A173:F173"/>
    <mergeCell ref="A174:F174"/>
    <mergeCell ref="A175:F175"/>
    <mergeCell ref="A176:F176"/>
    <mergeCell ref="A18:F18"/>
    <mergeCell ref="A63:F63"/>
    <mergeCell ref="D166:F166"/>
    <mergeCell ref="A167:F167"/>
    <mergeCell ref="A169:F169"/>
    <mergeCell ref="A170:F170"/>
    <mergeCell ref="A16:A17"/>
    <mergeCell ref="B16:B17"/>
    <mergeCell ref="C16:C17"/>
    <mergeCell ref="D16:D17"/>
    <mergeCell ref="E16:E17"/>
    <mergeCell ref="F16:F17"/>
    <mergeCell ref="A168:F168"/>
  </mergeCells>
  <pageMargins left="0.74803149606299213" right="0.74803149606299213" top="0.98425196850393704" bottom="0.98425196850393704" header="0.51181102362204722" footer="0.51181102362204722"/>
  <pageSetup paperSize="9" scale="78" fitToHeight="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/>
  <dimension ref="A1:F206"/>
  <sheetViews>
    <sheetView workbookViewId="0">
      <selection activeCell="B121" sqref="B121"/>
    </sheetView>
  </sheetViews>
  <sheetFormatPr defaultRowHeight="15" x14ac:dyDescent="0.25"/>
  <cols>
    <col min="1" max="1" width="17.140625" style="14" customWidth="1"/>
    <col min="2" max="2" width="31.140625" style="14" customWidth="1"/>
    <col min="3" max="3" width="9.85546875" style="14" customWidth="1"/>
    <col min="4" max="4" width="13.7109375" style="14" customWidth="1"/>
    <col min="5" max="16384" width="9.140625" style="14"/>
  </cols>
  <sheetData>
    <row r="1" spans="1:6" ht="66" customHeight="1" x14ac:dyDescent="0.25">
      <c r="F1" s="123"/>
    </row>
    <row r="2" spans="1:6" ht="23.25" customHeight="1" x14ac:dyDescent="0.25">
      <c r="D2" s="116"/>
      <c r="E2" s="25"/>
      <c r="F2" s="1"/>
    </row>
    <row r="3" spans="1:6" ht="21" customHeight="1" x14ac:dyDescent="0.25">
      <c r="B3" s="37"/>
    </row>
    <row r="4" spans="1:6" x14ac:dyDescent="0.25">
      <c r="A4" s="15" t="s">
        <v>102</v>
      </c>
      <c r="B4" s="15"/>
      <c r="C4" s="21"/>
      <c r="D4" s="15"/>
      <c r="E4" s="25" t="s">
        <v>75</v>
      </c>
    </row>
    <row r="5" spans="1:6" ht="30" x14ac:dyDescent="0.25">
      <c r="A5" s="47" t="s">
        <v>1</v>
      </c>
      <c r="B5" s="47" t="s">
        <v>2</v>
      </c>
      <c r="C5" s="48" t="s">
        <v>59</v>
      </c>
      <c r="D5" s="47" t="s">
        <v>3</v>
      </c>
      <c r="E5" s="47" t="s">
        <v>23</v>
      </c>
    </row>
    <row r="6" spans="1:6" ht="45" hidden="1" x14ac:dyDescent="0.25">
      <c r="A6" s="16" t="s">
        <v>22</v>
      </c>
      <c r="B6" s="16" t="s">
        <v>4</v>
      </c>
      <c r="C6" s="16"/>
      <c r="D6" s="17"/>
      <c r="E6" s="18"/>
    </row>
    <row r="7" spans="1:6" x14ac:dyDescent="0.25">
      <c r="A7" s="18" t="s">
        <v>46</v>
      </c>
      <c r="B7" s="2" t="s">
        <v>47</v>
      </c>
      <c r="C7" s="2">
        <v>1</v>
      </c>
      <c r="D7" s="18">
        <v>1.55</v>
      </c>
      <c r="E7" s="18">
        <v>15.52</v>
      </c>
    </row>
    <row r="8" spans="1:6" x14ac:dyDescent="0.25">
      <c r="A8" s="2"/>
      <c r="B8" s="2"/>
      <c r="C8" s="2"/>
      <c r="D8" s="23">
        <f>SUM(D7:D7)</f>
        <v>1.55</v>
      </c>
      <c r="E8" s="23">
        <f>SUM(E7:E7)</f>
        <v>15.52</v>
      </c>
    </row>
    <row r="9" spans="1:6" x14ac:dyDescent="0.25">
      <c r="A9" s="30"/>
      <c r="B9" s="30"/>
      <c r="C9" s="30"/>
      <c r="D9" s="20"/>
      <c r="E9" s="20"/>
    </row>
    <row r="10" spans="1:6" x14ac:dyDescent="0.25">
      <c r="A10" s="205" t="s">
        <v>103</v>
      </c>
      <c r="B10" s="205"/>
      <c r="C10" s="205"/>
      <c r="D10" s="205"/>
      <c r="E10" s="25" t="s">
        <v>75</v>
      </c>
    </row>
    <row r="11" spans="1:6" ht="30" x14ac:dyDescent="0.25">
      <c r="A11" s="47" t="s">
        <v>1</v>
      </c>
      <c r="B11" s="47" t="s">
        <v>2</v>
      </c>
      <c r="C11" s="52" t="s">
        <v>59</v>
      </c>
      <c r="D11" s="47" t="s">
        <v>3</v>
      </c>
      <c r="E11" s="47" t="s">
        <v>23</v>
      </c>
    </row>
    <row r="12" spans="1:6" ht="45" hidden="1" x14ac:dyDescent="0.25">
      <c r="A12" s="16" t="s">
        <v>22</v>
      </c>
      <c r="B12" s="16" t="s">
        <v>4</v>
      </c>
      <c r="C12" s="16"/>
      <c r="D12" s="17"/>
      <c r="E12" s="18"/>
    </row>
    <row r="13" spans="1:6" x14ac:dyDescent="0.25">
      <c r="A13" s="18" t="s">
        <v>104</v>
      </c>
      <c r="B13" s="2" t="s">
        <v>105</v>
      </c>
      <c r="C13" s="2">
        <v>1</v>
      </c>
      <c r="D13" s="18">
        <v>1.01</v>
      </c>
      <c r="E13" s="18">
        <v>10.11</v>
      </c>
    </row>
    <row r="14" spans="1:6" x14ac:dyDescent="0.25">
      <c r="A14" s="2"/>
      <c r="B14" s="2"/>
      <c r="C14" s="2"/>
      <c r="D14" s="23">
        <f>SUM(D13:D13)</f>
        <v>1.01</v>
      </c>
      <c r="E14" s="23">
        <f>SUM(E13:E13)</f>
        <v>10.11</v>
      </c>
    </row>
    <row r="15" spans="1:6" x14ac:dyDescent="0.25">
      <c r="A15" s="30"/>
      <c r="B15" s="30"/>
      <c r="C15" s="30"/>
      <c r="D15" s="20"/>
      <c r="E15" s="20"/>
    </row>
    <row r="16" spans="1:6" x14ac:dyDescent="0.25">
      <c r="A16" s="30"/>
      <c r="B16" s="30"/>
      <c r="C16" s="30"/>
      <c r="D16" s="20"/>
      <c r="E16" s="20"/>
    </row>
    <row r="17" spans="1:6" x14ac:dyDescent="0.25">
      <c r="A17" s="205" t="s">
        <v>131</v>
      </c>
      <c r="B17" s="205"/>
      <c r="C17" s="205"/>
      <c r="D17" s="205"/>
      <c r="E17" s="25" t="s">
        <v>75</v>
      </c>
    </row>
    <row r="18" spans="1:6" ht="30" x14ac:dyDescent="0.25">
      <c r="A18" s="47" t="s">
        <v>1</v>
      </c>
      <c r="B18" s="57" t="s">
        <v>2</v>
      </c>
      <c r="C18" s="87" t="s">
        <v>59</v>
      </c>
      <c r="D18" s="47" t="s">
        <v>3</v>
      </c>
      <c r="E18" s="47" t="s">
        <v>23</v>
      </c>
    </row>
    <row r="19" spans="1:6" ht="30" x14ac:dyDescent="0.25">
      <c r="A19" s="18" t="s">
        <v>71</v>
      </c>
      <c r="B19" s="2" t="s">
        <v>72</v>
      </c>
      <c r="C19" s="2">
        <v>1</v>
      </c>
      <c r="D19" s="18">
        <v>2.58</v>
      </c>
      <c r="E19" s="18">
        <v>25.76</v>
      </c>
    </row>
    <row r="20" spans="1:6" x14ac:dyDescent="0.25">
      <c r="A20" s="2"/>
      <c r="B20" s="2"/>
      <c r="C20" s="2"/>
      <c r="D20" s="23">
        <f>SUM(D19:D19)</f>
        <v>2.58</v>
      </c>
      <c r="E20" s="23">
        <f>SUM(E19:E19)</f>
        <v>25.76</v>
      </c>
    </row>
    <row r="21" spans="1:6" x14ac:dyDescent="0.25">
      <c r="A21" s="30"/>
      <c r="B21" s="30"/>
      <c r="C21" s="30"/>
      <c r="D21" s="20"/>
      <c r="E21" s="20"/>
    </row>
    <row r="23" spans="1:6" x14ac:dyDescent="0.25">
      <c r="A23" s="205" t="s">
        <v>48</v>
      </c>
      <c r="B23" s="205"/>
      <c r="C23" s="205"/>
      <c r="D23" s="205"/>
      <c r="E23" s="25" t="s">
        <v>73</v>
      </c>
    </row>
    <row r="24" spans="1:6" ht="30" x14ac:dyDescent="0.25">
      <c r="A24" s="47" t="s">
        <v>1</v>
      </c>
      <c r="B24" s="47" t="s">
        <v>2</v>
      </c>
      <c r="C24" s="52" t="s">
        <v>59</v>
      </c>
      <c r="D24" s="47" t="s">
        <v>3</v>
      </c>
      <c r="E24" s="47" t="s">
        <v>23</v>
      </c>
    </row>
    <row r="25" spans="1:6" s="53" customFormat="1" ht="45" x14ac:dyDescent="0.25">
      <c r="A25" s="59" t="s">
        <v>22</v>
      </c>
      <c r="B25" s="59" t="s">
        <v>4</v>
      </c>
      <c r="C25" s="59">
        <v>1</v>
      </c>
      <c r="D25" s="60">
        <v>0.93</v>
      </c>
      <c r="E25" s="60">
        <v>9.34</v>
      </c>
    </row>
    <row r="26" spans="1:6" s="53" customFormat="1" x14ac:dyDescent="0.25">
      <c r="A26" s="60" t="s">
        <v>46</v>
      </c>
      <c r="B26" s="59" t="s">
        <v>47</v>
      </c>
      <c r="C26" s="59">
        <v>1</v>
      </c>
      <c r="D26" s="60">
        <v>1.55</v>
      </c>
      <c r="E26" s="60">
        <v>15.52</v>
      </c>
      <c r="F26" s="144"/>
    </row>
    <row r="27" spans="1:6" s="53" customFormat="1" ht="45" x14ac:dyDescent="0.25">
      <c r="A27" s="59" t="s">
        <v>49</v>
      </c>
      <c r="B27" s="59" t="s">
        <v>50</v>
      </c>
      <c r="C27" s="59">
        <v>1</v>
      </c>
      <c r="D27" s="60">
        <v>1</v>
      </c>
      <c r="E27" s="60">
        <v>10.02</v>
      </c>
    </row>
    <row r="28" spans="1:6" s="53" customFormat="1" ht="45" x14ac:dyDescent="0.25">
      <c r="A28" s="59" t="s">
        <v>28</v>
      </c>
      <c r="B28" s="59" t="s">
        <v>29</v>
      </c>
      <c r="C28" s="59">
        <v>1</v>
      </c>
      <c r="D28" s="24">
        <v>0.25</v>
      </c>
      <c r="E28" s="60">
        <v>2.7</v>
      </c>
    </row>
    <row r="29" spans="1:6" s="53" customFormat="1" x14ac:dyDescent="0.25">
      <c r="A29" s="60"/>
      <c r="B29" s="60"/>
      <c r="C29" s="60"/>
      <c r="D29" s="24">
        <f>SUM(D25:D28)</f>
        <v>3.73</v>
      </c>
      <c r="E29" s="24">
        <f>SUM(E25:E28)</f>
        <v>37.58</v>
      </c>
    </row>
    <row r="30" spans="1:6" s="53" customFormat="1" x14ac:dyDescent="0.25"/>
    <row r="31" spans="1:6" s="53" customFormat="1" x14ac:dyDescent="0.25"/>
    <row r="32" spans="1:6" s="53" customFormat="1" x14ac:dyDescent="0.25"/>
    <row r="33" spans="1:5" s="53" customFormat="1" x14ac:dyDescent="0.25">
      <c r="A33" s="206" t="s">
        <v>51</v>
      </c>
      <c r="B33" s="206"/>
      <c r="C33" s="206"/>
      <c r="D33" s="206"/>
      <c r="E33" s="56" t="s">
        <v>76</v>
      </c>
    </row>
    <row r="34" spans="1:5" s="53" customFormat="1" ht="30" x14ac:dyDescent="0.25">
      <c r="A34" s="57" t="s">
        <v>1</v>
      </c>
      <c r="B34" s="57" t="s">
        <v>2</v>
      </c>
      <c r="C34" s="87" t="s">
        <v>59</v>
      </c>
      <c r="D34" s="57" t="s">
        <v>3</v>
      </c>
      <c r="E34" s="57" t="s">
        <v>23</v>
      </c>
    </row>
    <row r="35" spans="1:5" s="53" customFormat="1" ht="45" x14ac:dyDescent="0.25">
      <c r="A35" s="59" t="s">
        <v>22</v>
      </c>
      <c r="B35" s="59" t="s">
        <v>4</v>
      </c>
      <c r="C35" s="59">
        <v>1</v>
      </c>
      <c r="D35" s="60">
        <v>0.93</v>
      </c>
      <c r="E35" s="60">
        <v>9.34</v>
      </c>
    </row>
    <row r="36" spans="1:5" s="53" customFormat="1" ht="60" x14ac:dyDescent="0.25">
      <c r="A36" s="60" t="s">
        <v>53</v>
      </c>
      <c r="B36" s="59" t="s">
        <v>54</v>
      </c>
      <c r="C36" s="59">
        <v>1</v>
      </c>
      <c r="D36" s="60">
        <v>3</v>
      </c>
      <c r="E36" s="60">
        <v>29.92</v>
      </c>
    </row>
    <row r="37" spans="1:5" s="53" customFormat="1" ht="30" x14ac:dyDescent="0.25">
      <c r="A37" s="60" t="s">
        <v>132</v>
      </c>
      <c r="B37" s="59" t="s">
        <v>133</v>
      </c>
      <c r="C37" s="59">
        <v>1</v>
      </c>
      <c r="D37" s="137">
        <f>0.84</f>
        <v>0.84</v>
      </c>
      <c r="E37" s="60">
        <v>8.3800000000000008</v>
      </c>
    </row>
    <row r="38" spans="1:5" s="53" customFormat="1" x14ac:dyDescent="0.25">
      <c r="A38" s="66"/>
      <c r="B38" s="66"/>
      <c r="C38" s="66"/>
      <c r="D38" s="67">
        <f>SUM(D35:D37)</f>
        <v>4.7700000000000005</v>
      </c>
      <c r="E38" s="24">
        <f>SUM(E35:E37)</f>
        <v>47.640000000000008</v>
      </c>
    </row>
    <row r="39" spans="1:5" s="53" customFormat="1" x14ac:dyDescent="0.25"/>
    <row r="40" spans="1:5" s="53" customFormat="1" x14ac:dyDescent="0.25">
      <c r="A40" s="55" t="s">
        <v>700</v>
      </c>
      <c r="B40" s="55"/>
      <c r="C40" s="55"/>
      <c r="D40" s="55"/>
      <c r="E40" s="55" t="s">
        <v>74</v>
      </c>
    </row>
    <row r="41" spans="1:5" s="53" customFormat="1" ht="30" x14ac:dyDescent="0.25">
      <c r="A41" s="57" t="s">
        <v>1</v>
      </c>
      <c r="B41" s="57" t="s">
        <v>2</v>
      </c>
      <c r="C41" s="87" t="s">
        <v>59</v>
      </c>
      <c r="D41" s="57" t="s">
        <v>3</v>
      </c>
      <c r="E41" s="57" t="s">
        <v>23</v>
      </c>
    </row>
    <row r="42" spans="1:5" s="53" customFormat="1" ht="30" x14ac:dyDescent="0.25">
      <c r="A42" s="59" t="s">
        <v>55</v>
      </c>
      <c r="B42" s="59" t="s">
        <v>56</v>
      </c>
      <c r="C42" s="59">
        <v>1</v>
      </c>
      <c r="D42" s="60">
        <v>1.03</v>
      </c>
      <c r="E42" s="60">
        <v>10.33</v>
      </c>
    </row>
    <row r="43" spans="1:5" s="53" customFormat="1" ht="30" x14ac:dyDescent="0.25">
      <c r="A43" s="88" t="s">
        <v>77</v>
      </c>
      <c r="B43" s="89" t="s">
        <v>78</v>
      </c>
      <c r="C43" s="59">
        <v>1</v>
      </c>
      <c r="D43" s="60">
        <v>1.06</v>
      </c>
      <c r="E43" s="60">
        <v>10.59</v>
      </c>
    </row>
    <row r="44" spans="1:5" s="53" customFormat="1" ht="45" x14ac:dyDescent="0.25">
      <c r="A44" s="59" t="s">
        <v>28</v>
      </c>
      <c r="B44" s="59" t="s">
        <v>29</v>
      </c>
      <c r="C44" s="59">
        <v>1</v>
      </c>
      <c r="D44" s="60">
        <v>0.25</v>
      </c>
      <c r="E44" s="60">
        <v>2.7</v>
      </c>
    </row>
    <row r="45" spans="1:5" s="53" customFormat="1" x14ac:dyDescent="0.25">
      <c r="A45" s="60"/>
      <c r="B45" s="60"/>
      <c r="C45" s="60"/>
      <c r="D45" s="24">
        <f>SUM(D42:D44)</f>
        <v>2.34</v>
      </c>
      <c r="E45" s="24">
        <f>SUM(E42:E44)</f>
        <v>23.62</v>
      </c>
    </row>
    <row r="46" spans="1:5" s="53" customFormat="1" ht="30" customHeight="1" x14ac:dyDescent="0.25">
      <c r="A46" s="207" t="s">
        <v>702</v>
      </c>
      <c r="B46" s="207"/>
      <c r="C46" s="207"/>
      <c r="D46" s="207"/>
      <c r="E46" s="207"/>
    </row>
    <row r="47" spans="1:5" s="53" customFormat="1" x14ac:dyDescent="0.25">
      <c r="A47" s="61"/>
      <c r="B47" s="61"/>
      <c r="C47" s="61"/>
      <c r="D47" s="62"/>
      <c r="E47" s="62"/>
    </row>
    <row r="48" spans="1:5" s="53" customFormat="1" x14ac:dyDescent="0.25">
      <c r="A48" s="55" t="s">
        <v>701</v>
      </c>
      <c r="B48" s="55"/>
      <c r="C48" s="55"/>
      <c r="D48" s="55"/>
      <c r="E48" s="55" t="s">
        <v>74</v>
      </c>
    </row>
    <row r="49" spans="1:5" s="53" customFormat="1" ht="30" x14ac:dyDescent="0.25">
      <c r="A49" s="57" t="s">
        <v>1</v>
      </c>
      <c r="B49" s="57" t="s">
        <v>2</v>
      </c>
      <c r="C49" s="87" t="s">
        <v>59</v>
      </c>
      <c r="D49" s="57" t="s">
        <v>3</v>
      </c>
      <c r="E49" s="57" t="s">
        <v>23</v>
      </c>
    </row>
    <row r="50" spans="1:5" s="53" customFormat="1" ht="30" x14ac:dyDescent="0.25">
      <c r="A50" s="59" t="s">
        <v>55</v>
      </c>
      <c r="B50" s="59" t="s">
        <v>56</v>
      </c>
      <c r="C50" s="59">
        <v>1</v>
      </c>
      <c r="D50" s="60">
        <v>1.03</v>
      </c>
      <c r="E50" s="60">
        <v>10.33</v>
      </c>
    </row>
    <row r="51" spans="1:5" s="53" customFormat="1" x14ac:dyDescent="0.25">
      <c r="A51" s="60" t="s">
        <v>134</v>
      </c>
      <c r="B51" s="59" t="s">
        <v>135</v>
      </c>
      <c r="C51" s="59">
        <v>1</v>
      </c>
      <c r="D51" s="60">
        <v>2.2200000000000002</v>
      </c>
      <c r="E51" s="60">
        <v>22.2</v>
      </c>
    </row>
    <row r="52" spans="1:5" s="53" customFormat="1" ht="30" x14ac:dyDescent="0.25">
      <c r="A52" s="88" t="s">
        <v>77</v>
      </c>
      <c r="B52" s="90" t="s">
        <v>78</v>
      </c>
      <c r="C52" s="59">
        <v>1</v>
      </c>
      <c r="D52" s="60">
        <v>1.06</v>
      </c>
      <c r="E52" s="60">
        <v>10.59</v>
      </c>
    </row>
    <row r="53" spans="1:5" s="53" customFormat="1" ht="42" customHeight="1" x14ac:dyDescent="0.25">
      <c r="A53" s="59" t="s">
        <v>28</v>
      </c>
      <c r="B53" s="59" t="s">
        <v>29</v>
      </c>
      <c r="C53" s="59">
        <v>1</v>
      </c>
      <c r="D53" s="60">
        <v>0.25</v>
      </c>
      <c r="E53" s="60">
        <v>2.7</v>
      </c>
    </row>
    <row r="54" spans="1:5" s="53" customFormat="1" x14ac:dyDescent="0.25">
      <c r="A54" s="60"/>
      <c r="B54" s="60"/>
      <c r="C54" s="60"/>
      <c r="D54" s="24">
        <f>SUM(D50:D53)</f>
        <v>4.5600000000000005</v>
      </c>
      <c r="E54" s="24">
        <f>SUM(E50:E53)</f>
        <v>45.820000000000007</v>
      </c>
    </row>
    <row r="55" spans="1:5" s="53" customFormat="1" ht="32.25" customHeight="1" x14ac:dyDescent="0.25">
      <c r="A55" s="207" t="s">
        <v>702</v>
      </c>
      <c r="B55" s="207"/>
      <c r="C55" s="207"/>
      <c r="D55" s="207"/>
      <c r="E55" s="207"/>
    </row>
    <row r="56" spans="1:5" s="53" customFormat="1" x14ac:dyDescent="0.25">
      <c r="A56" s="61"/>
      <c r="B56" s="61"/>
      <c r="C56" s="61"/>
      <c r="D56" s="62"/>
      <c r="E56" s="62"/>
    </row>
    <row r="57" spans="1:5" s="53" customFormat="1" hidden="1" x14ac:dyDescent="0.25">
      <c r="A57" s="61"/>
      <c r="B57" s="61"/>
      <c r="C57" s="61"/>
      <c r="D57" s="62"/>
      <c r="E57" s="62"/>
    </row>
    <row r="58" spans="1:5" s="53" customFormat="1" hidden="1" x14ac:dyDescent="0.25">
      <c r="A58" s="61"/>
      <c r="B58" s="61"/>
      <c r="C58" s="61"/>
      <c r="D58" s="62"/>
      <c r="E58" s="62"/>
    </row>
    <row r="59" spans="1:5" s="53" customFormat="1" hidden="1" x14ac:dyDescent="0.25">
      <c r="A59" s="61"/>
      <c r="B59" s="61"/>
      <c r="C59" s="61"/>
      <c r="D59" s="62"/>
      <c r="E59" s="62"/>
    </row>
    <row r="60" spans="1:5" s="53" customFormat="1" hidden="1" x14ac:dyDescent="0.25">
      <c r="A60" s="61"/>
      <c r="B60" s="61"/>
      <c r="C60" s="61"/>
      <c r="D60" s="62"/>
      <c r="E60" s="62"/>
    </row>
    <row r="61" spans="1:5" s="53" customFormat="1" hidden="1" x14ac:dyDescent="0.25"/>
    <row r="62" spans="1:5" s="53" customFormat="1" ht="30" customHeight="1" x14ac:dyDescent="0.25">
      <c r="A62" s="55" t="s">
        <v>136</v>
      </c>
      <c r="B62" s="55"/>
      <c r="C62" s="55"/>
      <c r="D62" s="55"/>
      <c r="E62" s="55" t="s">
        <v>79</v>
      </c>
    </row>
    <row r="63" spans="1:5" s="53" customFormat="1" ht="30" x14ac:dyDescent="0.25">
      <c r="A63" s="57" t="s">
        <v>1</v>
      </c>
      <c r="B63" s="57" t="s">
        <v>2</v>
      </c>
      <c r="C63" s="87" t="s">
        <v>59</v>
      </c>
      <c r="D63" s="57" t="s">
        <v>3</v>
      </c>
      <c r="E63" s="57" t="s">
        <v>23</v>
      </c>
    </row>
    <row r="64" spans="1:5" s="53" customFormat="1" ht="45" x14ac:dyDescent="0.25">
      <c r="A64" s="59" t="s">
        <v>22</v>
      </c>
      <c r="B64" s="59" t="s">
        <v>4</v>
      </c>
      <c r="C64" s="59">
        <v>1</v>
      </c>
      <c r="D64" s="60">
        <v>0.93</v>
      </c>
      <c r="E64" s="60">
        <v>9.34</v>
      </c>
    </row>
    <row r="65" spans="1:5" s="53" customFormat="1" ht="45" x14ac:dyDescent="0.25">
      <c r="A65" s="59" t="s">
        <v>80</v>
      </c>
      <c r="B65" s="91" t="s">
        <v>267</v>
      </c>
      <c r="C65" s="59">
        <v>1</v>
      </c>
      <c r="D65" s="60">
        <v>1.1200000000000001</v>
      </c>
      <c r="E65" s="60">
        <v>11.59</v>
      </c>
    </row>
    <row r="66" spans="1:5" s="53" customFormat="1" x14ac:dyDescent="0.25">
      <c r="A66" s="60"/>
      <c r="B66" s="60"/>
      <c r="C66" s="60"/>
      <c r="D66" s="24">
        <f>SUM(D64:D65)</f>
        <v>2.0500000000000003</v>
      </c>
      <c r="E66" s="24">
        <f>SUM(E64:E65)</f>
        <v>20.93</v>
      </c>
    </row>
    <row r="67" spans="1:5" s="53" customFormat="1" x14ac:dyDescent="0.25">
      <c r="A67" s="61"/>
      <c r="B67" s="61"/>
      <c r="C67" s="61"/>
      <c r="D67" s="62"/>
      <c r="E67" s="62"/>
    </row>
    <row r="68" spans="1:5" s="53" customFormat="1" x14ac:dyDescent="0.25">
      <c r="A68" s="55" t="s">
        <v>137</v>
      </c>
      <c r="B68" s="55"/>
      <c r="C68" s="55"/>
      <c r="D68" s="55"/>
      <c r="E68" s="55" t="s">
        <v>141</v>
      </c>
    </row>
    <row r="69" spans="1:5" s="53" customFormat="1" ht="30" x14ac:dyDescent="0.25">
      <c r="A69" s="57" t="s">
        <v>1</v>
      </c>
      <c r="B69" s="57" t="s">
        <v>2</v>
      </c>
      <c r="C69" s="87" t="s">
        <v>59</v>
      </c>
      <c r="D69" s="57" t="s">
        <v>3</v>
      </c>
      <c r="E69" s="57" t="s">
        <v>23</v>
      </c>
    </row>
    <row r="70" spans="1:5" s="53" customFormat="1" ht="45" x14ac:dyDescent="0.25">
      <c r="A70" s="59" t="s">
        <v>22</v>
      </c>
      <c r="B70" s="59" t="s">
        <v>4</v>
      </c>
      <c r="C70" s="59">
        <v>1</v>
      </c>
      <c r="D70" s="60">
        <v>0.93</v>
      </c>
      <c r="E70" s="60">
        <v>9.34</v>
      </c>
    </row>
    <row r="71" spans="1:5" s="53" customFormat="1" ht="60" x14ac:dyDescent="0.25">
      <c r="A71" s="60" t="s">
        <v>138</v>
      </c>
      <c r="B71" s="59" t="s">
        <v>139</v>
      </c>
      <c r="C71" s="59">
        <v>1</v>
      </c>
      <c r="D71" s="60">
        <v>1</v>
      </c>
      <c r="E71" s="60">
        <v>10</v>
      </c>
    </row>
    <row r="72" spans="1:5" s="53" customFormat="1" x14ac:dyDescent="0.25">
      <c r="A72" s="66"/>
      <c r="B72" s="66"/>
      <c r="C72" s="66"/>
      <c r="D72" s="67">
        <f>SUM(D70:D71)</f>
        <v>1.9300000000000002</v>
      </c>
      <c r="E72" s="67">
        <f>SUM(E70:E71)</f>
        <v>19.34</v>
      </c>
    </row>
    <row r="73" spans="1:5" s="53" customFormat="1" x14ac:dyDescent="0.25">
      <c r="A73" s="61"/>
      <c r="B73" s="61"/>
      <c r="C73" s="61"/>
      <c r="D73" s="62"/>
      <c r="E73" s="62"/>
    </row>
    <row r="74" spans="1:5" s="53" customFormat="1" x14ac:dyDescent="0.25">
      <c r="A74" s="55" t="s">
        <v>140</v>
      </c>
      <c r="B74" s="55"/>
      <c r="C74" s="55"/>
      <c r="D74" s="55"/>
      <c r="E74" s="55" t="s">
        <v>142</v>
      </c>
    </row>
    <row r="75" spans="1:5" s="53" customFormat="1" ht="30" x14ac:dyDescent="0.25">
      <c r="A75" s="57" t="s">
        <v>1</v>
      </c>
      <c r="B75" s="57" t="s">
        <v>2</v>
      </c>
      <c r="C75" s="87" t="s">
        <v>59</v>
      </c>
      <c r="D75" s="57" t="s">
        <v>3</v>
      </c>
      <c r="E75" s="57" t="s">
        <v>23</v>
      </c>
    </row>
    <row r="76" spans="1:5" s="53" customFormat="1" ht="45" x14ac:dyDescent="0.25">
      <c r="A76" s="59" t="s">
        <v>22</v>
      </c>
      <c r="B76" s="59" t="s">
        <v>4</v>
      </c>
      <c r="C76" s="59">
        <v>1</v>
      </c>
      <c r="D76" s="60">
        <v>0.93</v>
      </c>
      <c r="E76" s="60">
        <v>9.34</v>
      </c>
    </row>
    <row r="77" spans="1:5" s="53" customFormat="1" ht="45" x14ac:dyDescent="0.25">
      <c r="A77" s="59" t="s">
        <v>80</v>
      </c>
      <c r="B77" s="59" t="s">
        <v>267</v>
      </c>
      <c r="C77" s="59">
        <v>1</v>
      </c>
      <c r="D77" s="60">
        <v>1.1200000000000001</v>
      </c>
      <c r="E77" s="60">
        <v>11.59</v>
      </c>
    </row>
    <row r="78" spans="1:5" s="53" customFormat="1" ht="30" x14ac:dyDescent="0.25">
      <c r="A78" s="60" t="s">
        <v>132</v>
      </c>
      <c r="B78" s="59" t="s">
        <v>133</v>
      </c>
      <c r="C78" s="59">
        <v>1</v>
      </c>
      <c r="D78" s="137">
        <f>0.84</f>
        <v>0.84</v>
      </c>
      <c r="E78" s="60">
        <v>8.3800000000000008</v>
      </c>
    </row>
    <row r="79" spans="1:5" s="53" customFormat="1" x14ac:dyDescent="0.25">
      <c r="A79" s="66"/>
      <c r="B79" s="66"/>
      <c r="C79" s="66"/>
      <c r="D79" s="67">
        <f>SUM(D76:D78)</f>
        <v>2.89</v>
      </c>
      <c r="E79" s="67">
        <f>SUM(E76:E78)</f>
        <v>29.310000000000002</v>
      </c>
    </row>
    <row r="80" spans="1:5" s="53" customFormat="1" x14ac:dyDescent="0.25">
      <c r="A80" s="61"/>
      <c r="B80" s="61"/>
      <c r="C80" s="61"/>
      <c r="D80" s="62"/>
      <c r="E80" s="62"/>
    </row>
    <row r="81" spans="1:5" s="53" customFormat="1" x14ac:dyDescent="0.25">
      <c r="A81" s="55" t="s">
        <v>81</v>
      </c>
      <c r="B81" s="55"/>
      <c r="C81" s="55"/>
      <c r="D81" s="55"/>
      <c r="E81" s="55" t="s">
        <v>82</v>
      </c>
    </row>
    <row r="82" spans="1:5" s="53" customFormat="1" ht="30" x14ac:dyDescent="0.25">
      <c r="A82" s="57" t="s">
        <v>1</v>
      </c>
      <c r="B82" s="57" t="s">
        <v>2</v>
      </c>
      <c r="C82" s="87" t="s">
        <v>59</v>
      </c>
      <c r="D82" s="57" t="s">
        <v>3</v>
      </c>
      <c r="E82" s="57" t="s">
        <v>23</v>
      </c>
    </row>
    <row r="83" spans="1:5" s="53" customFormat="1" ht="30" x14ac:dyDescent="0.25">
      <c r="A83" s="59" t="s">
        <v>83</v>
      </c>
      <c r="B83" s="59" t="s">
        <v>84</v>
      </c>
      <c r="C83" s="59">
        <v>1</v>
      </c>
      <c r="D83" s="60">
        <v>4.05</v>
      </c>
      <c r="E83" s="60">
        <v>40.35</v>
      </c>
    </row>
    <row r="84" spans="1:5" x14ac:dyDescent="0.25">
      <c r="A84" s="18"/>
      <c r="B84" s="18"/>
      <c r="C84" s="18"/>
      <c r="D84" s="23">
        <f>SUM(D83:D83)</f>
        <v>4.05</v>
      </c>
      <c r="E84" s="23">
        <f>SUM(E83:E83)</f>
        <v>40.35</v>
      </c>
    </row>
    <row r="86" spans="1:5" x14ac:dyDescent="0.25">
      <c r="A86" s="15" t="s">
        <v>85</v>
      </c>
      <c r="B86" s="15"/>
      <c r="C86" s="15"/>
      <c r="D86" s="15"/>
      <c r="E86" s="15" t="s">
        <v>86</v>
      </c>
    </row>
    <row r="87" spans="1:5" ht="30" x14ac:dyDescent="0.25">
      <c r="A87" s="47" t="s">
        <v>1</v>
      </c>
      <c r="B87" s="47" t="s">
        <v>2</v>
      </c>
      <c r="C87" s="52" t="s">
        <v>59</v>
      </c>
      <c r="D87" s="47" t="s">
        <v>3</v>
      </c>
      <c r="E87" s="47" t="s">
        <v>23</v>
      </c>
    </row>
    <row r="88" spans="1:5" ht="45" x14ac:dyDescent="0.25">
      <c r="A88" s="16" t="s">
        <v>22</v>
      </c>
      <c r="B88" s="16" t="s">
        <v>4</v>
      </c>
      <c r="C88" s="16">
        <v>1</v>
      </c>
      <c r="D88" s="17">
        <v>0.93</v>
      </c>
      <c r="E88" s="18">
        <v>9.34</v>
      </c>
    </row>
    <row r="89" spans="1:5" ht="45" x14ac:dyDescent="0.25">
      <c r="A89" s="2" t="s">
        <v>87</v>
      </c>
      <c r="B89" s="2" t="s">
        <v>88</v>
      </c>
      <c r="C89" s="16">
        <v>1</v>
      </c>
      <c r="D89" s="18">
        <v>1.04</v>
      </c>
      <c r="E89" s="18">
        <v>10.39</v>
      </c>
    </row>
    <row r="90" spans="1:5" ht="45" x14ac:dyDescent="0.25">
      <c r="A90" s="2" t="s">
        <v>28</v>
      </c>
      <c r="B90" s="2" t="s">
        <v>29</v>
      </c>
      <c r="C90" s="16">
        <v>1</v>
      </c>
      <c r="D90" s="18">
        <v>0.25</v>
      </c>
      <c r="E90" s="18">
        <v>2.7</v>
      </c>
    </row>
    <row r="91" spans="1:5" x14ac:dyDescent="0.25">
      <c r="A91" s="18"/>
      <c r="B91" s="18"/>
      <c r="C91" s="18"/>
      <c r="D91" s="23">
        <f>SUM(D88:D90)</f>
        <v>2.2200000000000002</v>
      </c>
      <c r="E91" s="23">
        <f>SUM(E88:E90)</f>
        <v>22.43</v>
      </c>
    </row>
    <row r="93" spans="1:5" x14ac:dyDescent="0.25">
      <c r="A93" s="15" t="s">
        <v>333</v>
      </c>
      <c r="B93" s="15" t="s">
        <v>143</v>
      </c>
      <c r="C93" s="15"/>
      <c r="D93" s="15"/>
      <c r="E93" s="15" t="s">
        <v>327</v>
      </c>
    </row>
    <row r="94" spans="1:5" ht="30" x14ac:dyDescent="0.25">
      <c r="A94" s="47" t="s">
        <v>1</v>
      </c>
      <c r="B94" s="47" t="s">
        <v>2</v>
      </c>
      <c r="C94" s="52" t="s">
        <v>59</v>
      </c>
      <c r="D94" s="47" t="s">
        <v>3</v>
      </c>
      <c r="E94" s="47" t="s">
        <v>23</v>
      </c>
    </row>
    <row r="95" spans="1:5" ht="45" x14ac:dyDescent="0.25">
      <c r="A95" s="16" t="s">
        <v>22</v>
      </c>
      <c r="B95" s="16" t="s">
        <v>4</v>
      </c>
      <c r="C95" s="16">
        <v>1</v>
      </c>
      <c r="D95" s="17">
        <v>0.93</v>
      </c>
      <c r="E95" s="18">
        <v>9.34</v>
      </c>
    </row>
    <row r="96" spans="1:5" x14ac:dyDescent="0.25">
      <c r="A96" s="2" t="s">
        <v>89</v>
      </c>
      <c r="B96" s="38" t="s">
        <v>90</v>
      </c>
      <c r="C96" s="38">
        <v>1</v>
      </c>
      <c r="D96" s="18">
        <v>3.89</v>
      </c>
      <c r="E96" s="18">
        <v>38.880000000000003</v>
      </c>
    </row>
    <row r="97" spans="1:5" ht="45" x14ac:dyDescent="0.25">
      <c r="A97" s="2" t="s">
        <v>28</v>
      </c>
      <c r="B97" s="2" t="s">
        <v>29</v>
      </c>
      <c r="C97" s="2">
        <v>1</v>
      </c>
      <c r="D97" s="18">
        <v>0.25</v>
      </c>
      <c r="E97" s="18">
        <v>2.7</v>
      </c>
    </row>
    <row r="98" spans="1:5" s="53" customFormat="1" ht="30" x14ac:dyDescent="0.25">
      <c r="A98" s="60" t="s">
        <v>132</v>
      </c>
      <c r="B98" s="59" t="s">
        <v>133</v>
      </c>
      <c r="C98" s="59">
        <v>1</v>
      </c>
      <c r="D98" s="137">
        <f>0.84</f>
        <v>0.84</v>
      </c>
      <c r="E98" s="60">
        <v>8.3800000000000008</v>
      </c>
    </row>
    <row r="99" spans="1:5" s="53" customFormat="1" x14ac:dyDescent="0.25">
      <c r="A99" s="66"/>
      <c r="B99" s="66"/>
      <c r="C99" s="66"/>
      <c r="D99" s="67">
        <f>SUM(D95:D98)</f>
        <v>5.91</v>
      </c>
      <c r="E99" s="24">
        <f>SUM(E95:E98)</f>
        <v>59.300000000000004</v>
      </c>
    </row>
    <row r="100" spans="1:5" s="53" customFormat="1" x14ac:dyDescent="0.25">
      <c r="A100" s="61"/>
      <c r="B100" s="61"/>
      <c r="C100" s="61"/>
      <c r="D100" s="62"/>
      <c r="E100" s="62"/>
    </row>
    <row r="101" spans="1:5" s="53" customFormat="1" x14ac:dyDescent="0.25">
      <c r="A101" s="55" t="s">
        <v>334</v>
      </c>
      <c r="B101" s="55" t="s">
        <v>144</v>
      </c>
      <c r="C101" s="55"/>
      <c r="D101" s="55"/>
      <c r="E101" s="55" t="s">
        <v>327</v>
      </c>
    </row>
    <row r="102" spans="1:5" s="53" customFormat="1" ht="30" x14ac:dyDescent="0.25">
      <c r="A102" s="57" t="s">
        <v>1</v>
      </c>
      <c r="B102" s="57" t="s">
        <v>2</v>
      </c>
      <c r="C102" s="87" t="s">
        <v>59</v>
      </c>
      <c r="D102" s="57" t="s">
        <v>3</v>
      </c>
      <c r="E102" s="57" t="s">
        <v>23</v>
      </c>
    </row>
    <row r="103" spans="1:5" s="53" customFormat="1" ht="45" x14ac:dyDescent="0.25">
      <c r="A103" s="59" t="s">
        <v>22</v>
      </c>
      <c r="B103" s="59" t="s">
        <v>4</v>
      </c>
      <c r="C103" s="59">
        <v>1</v>
      </c>
      <c r="D103" s="60">
        <v>0.93</v>
      </c>
      <c r="E103" s="60">
        <v>9.34</v>
      </c>
    </row>
    <row r="104" spans="1:5" s="53" customFormat="1" x14ac:dyDescent="0.25">
      <c r="A104" s="59" t="s">
        <v>89</v>
      </c>
      <c r="B104" s="92" t="s">
        <v>90</v>
      </c>
      <c r="C104" s="59">
        <v>1</v>
      </c>
      <c r="D104" s="60">
        <v>3.89</v>
      </c>
      <c r="E104" s="60">
        <v>38.880000000000003</v>
      </c>
    </row>
    <row r="105" spans="1:5" s="53" customFormat="1" x14ac:dyDescent="0.25">
      <c r="A105" s="59" t="s">
        <v>145</v>
      </c>
      <c r="B105" s="59" t="s">
        <v>146</v>
      </c>
      <c r="C105" s="59">
        <v>1</v>
      </c>
      <c r="D105" s="60">
        <v>3.78</v>
      </c>
      <c r="E105" s="60">
        <v>37.81</v>
      </c>
    </row>
    <row r="106" spans="1:5" s="53" customFormat="1" ht="45" x14ac:dyDescent="0.25">
      <c r="A106" s="59" t="s">
        <v>28</v>
      </c>
      <c r="B106" s="59" t="s">
        <v>29</v>
      </c>
      <c r="C106" s="59">
        <v>1</v>
      </c>
      <c r="D106" s="60">
        <v>0.25</v>
      </c>
      <c r="E106" s="60">
        <v>2.7</v>
      </c>
    </row>
    <row r="107" spans="1:5" s="53" customFormat="1" ht="30" x14ac:dyDescent="0.25">
      <c r="A107" s="60" t="s">
        <v>132</v>
      </c>
      <c r="B107" s="59" t="s">
        <v>133</v>
      </c>
      <c r="C107" s="59">
        <v>1</v>
      </c>
      <c r="D107" s="60">
        <f>0.84</f>
        <v>0.84</v>
      </c>
      <c r="E107" s="60">
        <v>8.3800000000000008</v>
      </c>
    </row>
    <row r="108" spans="1:5" s="53" customFormat="1" x14ac:dyDescent="0.25">
      <c r="A108" s="66"/>
      <c r="B108" s="66"/>
      <c r="C108" s="66"/>
      <c r="D108" s="67">
        <f>SUM(D103:D107)</f>
        <v>9.69</v>
      </c>
      <c r="E108" s="67">
        <f>SUM(E103:E107)</f>
        <v>97.11</v>
      </c>
    </row>
    <row r="109" spans="1:5" s="53" customFormat="1" x14ac:dyDescent="0.25">
      <c r="A109" s="61"/>
      <c r="B109" s="61"/>
      <c r="C109" s="61"/>
      <c r="D109" s="62"/>
      <c r="E109" s="62"/>
    </row>
    <row r="110" spans="1:5" s="53" customFormat="1" x14ac:dyDescent="0.25"/>
    <row r="111" spans="1:5" s="53" customFormat="1" x14ac:dyDescent="0.25">
      <c r="A111" s="55" t="s">
        <v>91</v>
      </c>
      <c r="B111" s="55"/>
      <c r="C111" s="55"/>
      <c r="D111" s="136"/>
      <c r="E111" s="55" t="s">
        <v>92</v>
      </c>
    </row>
    <row r="112" spans="1:5" s="53" customFormat="1" ht="30" x14ac:dyDescent="0.25">
      <c r="A112" s="57" t="s">
        <v>1</v>
      </c>
      <c r="B112" s="57" t="s">
        <v>2</v>
      </c>
      <c r="C112" s="87" t="s">
        <v>59</v>
      </c>
      <c r="D112" s="57" t="s">
        <v>3</v>
      </c>
      <c r="E112" s="57" t="s">
        <v>23</v>
      </c>
    </row>
    <row r="113" spans="1:5" s="53" customFormat="1" ht="30" x14ac:dyDescent="0.25">
      <c r="A113" s="59" t="s">
        <v>93</v>
      </c>
      <c r="B113" s="59" t="s">
        <v>94</v>
      </c>
      <c r="C113" s="59">
        <v>1</v>
      </c>
      <c r="D113" s="60">
        <v>1.3</v>
      </c>
      <c r="E113" s="60">
        <v>13.01</v>
      </c>
    </row>
    <row r="114" spans="1:5" s="53" customFormat="1" ht="30" x14ac:dyDescent="0.25">
      <c r="A114" s="60" t="s">
        <v>132</v>
      </c>
      <c r="B114" s="59" t="s">
        <v>133</v>
      </c>
      <c r="C114" s="59">
        <v>1</v>
      </c>
      <c r="D114" s="60">
        <f>0.84</f>
        <v>0.84</v>
      </c>
      <c r="E114" s="60">
        <v>8.3800000000000008</v>
      </c>
    </row>
    <row r="115" spans="1:5" x14ac:dyDescent="0.25">
      <c r="A115" s="29"/>
      <c r="B115" s="29"/>
      <c r="C115" s="29"/>
      <c r="D115" s="67">
        <f>SUM(D113:D114)</f>
        <v>2.14</v>
      </c>
      <c r="E115" s="31">
        <f>SUM(E113:E114)</f>
        <v>21.39</v>
      </c>
    </row>
    <row r="116" spans="1:5" x14ac:dyDescent="0.25">
      <c r="D116" s="53"/>
    </row>
    <row r="117" spans="1:5" x14ac:dyDescent="0.25">
      <c r="A117" s="15" t="s">
        <v>353</v>
      </c>
      <c r="B117" s="15"/>
      <c r="C117" s="15"/>
      <c r="D117" s="136"/>
      <c r="E117" s="15" t="s">
        <v>96</v>
      </c>
    </row>
    <row r="118" spans="1:5" ht="30" x14ac:dyDescent="0.25">
      <c r="A118" s="47" t="s">
        <v>1</v>
      </c>
      <c r="B118" s="47" t="s">
        <v>2</v>
      </c>
      <c r="C118" s="52" t="s">
        <v>59</v>
      </c>
      <c r="D118" s="57" t="s">
        <v>3</v>
      </c>
      <c r="E118" s="47" t="s">
        <v>23</v>
      </c>
    </row>
    <row r="119" spans="1:5" ht="45" x14ac:dyDescent="0.25">
      <c r="A119" s="16" t="s">
        <v>22</v>
      </c>
      <c r="B119" s="16" t="s">
        <v>4</v>
      </c>
      <c r="C119" s="16">
        <v>1</v>
      </c>
      <c r="D119" s="60">
        <v>0.93</v>
      </c>
      <c r="E119" s="18">
        <v>9.34</v>
      </c>
    </row>
    <row r="120" spans="1:5" ht="45" x14ac:dyDescent="0.25">
      <c r="A120" s="2" t="s">
        <v>28</v>
      </c>
      <c r="B120" s="59" t="s">
        <v>29</v>
      </c>
      <c r="C120" s="59">
        <v>1</v>
      </c>
      <c r="D120" s="60">
        <v>0.25</v>
      </c>
      <c r="E120" s="60"/>
    </row>
    <row r="121" spans="1:5" ht="45" x14ac:dyDescent="0.25">
      <c r="A121" s="2" t="s">
        <v>30</v>
      </c>
      <c r="B121" s="59" t="s">
        <v>719</v>
      </c>
      <c r="C121" s="59">
        <v>1</v>
      </c>
      <c r="D121" s="60">
        <v>0.25</v>
      </c>
      <c r="E121" s="60">
        <v>2.7</v>
      </c>
    </row>
    <row r="122" spans="1:5" x14ac:dyDescent="0.25">
      <c r="A122" s="18"/>
      <c r="B122" s="60"/>
      <c r="C122" s="60"/>
      <c r="D122" s="24">
        <f>SUM(D119:D121)</f>
        <v>1.4300000000000002</v>
      </c>
      <c r="E122" s="24">
        <f>SUM(E119:E121)</f>
        <v>12.04</v>
      </c>
    </row>
    <row r="123" spans="1:5" x14ac:dyDescent="0.25">
      <c r="D123" s="53"/>
    </row>
    <row r="124" spans="1:5" x14ac:dyDescent="0.25">
      <c r="A124" s="15" t="s">
        <v>97</v>
      </c>
      <c r="B124" s="15"/>
      <c r="C124" s="15"/>
      <c r="D124" s="136"/>
      <c r="E124" s="15" t="s">
        <v>98</v>
      </c>
    </row>
    <row r="125" spans="1:5" ht="30" x14ac:dyDescent="0.25">
      <c r="A125" s="47" t="s">
        <v>1</v>
      </c>
      <c r="B125" s="47" t="s">
        <v>2</v>
      </c>
      <c r="C125" s="52" t="s">
        <v>59</v>
      </c>
      <c r="D125" s="57" t="s">
        <v>3</v>
      </c>
      <c r="E125" s="47" t="s">
        <v>23</v>
      </c>
    </row>
    <row r="126" spans="1:5" ht="45" x14ac:dyDescent="0.25">
      <c r="A126" s="16" t="s">
        <v>22</v>
      </c>
      <c r="B126" s="16" t="s">
        <v>4</v>
      </c>
      <c r="C126" s="16">
        <v>1</v>
      </c>
      <c r="D126" s="60">
        <v>0.93</v>
      </c>
      <c r="E126" s="18">
        <v>9.34</v>
      </c>
    </row>
    <row r="127" spans="1:5" ht="30" x14ac:dyDescent="0.25">
      <c r="A127" s="2" t="s">
        <v>99</v>
      </c>
      <c r="B127" s="2" t="s">
        <v>100</v>
      </c>
      <c r="C127" s="2">
        <v>1</v>
      </c>
      <c r="D127" s="60">
        <v>1.22</v>
      </c>
      <c r="E127" s="18">
        <v>12.19</v>
      </c>
    </row>
    <row r="128" spans="1:5" s="53" customFormat="1" ht="30" x14ac:dyDescent="0.25">
      <c r="A128" s="60" t="s">
        <v>132</v>
      </c>
      <c r="B128" s="59" t="s">
        <v>133</v>
      </c>
      <c r="C128" s="59">
        <v>1</v>
      </c>
      <c r="D128" s="60">
        <f>0.84</f>
        <v>0.84</v>
      </c>
      <c r="E128" s="60">
        <v>8.3800000000000008</v>
      </c>
    </row>
    <row r="129" spans="1:5" x14ac:dyDescent="0.25">
      <c r="A129" s="18"/>
      <c r="B129" s="18"/>
      <c r="C129" s="18"/>
      <c r="D129" s="75">
        <f>SUM(D126:D128)</f>
        <v>2.9899999999999998</v>
      </c>
      <c r="E129" s="23"/>
    </row>
    <row r="130" spans="1:5" x14ac:dyDescent="0.25">
      <c r="D130" s="53"/>
    </row>
    <row r="131" spans="1:5" x14ac:dyDescent="0.25">
      <c r="A131" s="15" t="s">
        <v>106</v>
      </c>
      <c r="B131" s="15"/>
      <c r="C131" s="15"/>
      <c r="D131" s="136"/>
      <c r="E131" s="15" t="s">
        <v>101</v>
      </c>
    </row>
    <row r="132" spans="1:5" ht="30" x14ac:dyDescent="0.25">
      <c r="A132" s="47" t="s">
        <v>1</v>
      </c>
      <c r="B132" s="47" t="s">
        <v>2</v>
      </c>
      <c r="C132" s="52" t="s">
        <v>59</v>
      </c>
      <c r="D132" s="57" t="s">
        <v>3</v>
      </c>
      <c r="E132" s="47" t="s">
        <v>23</v>
      </c>
    </row>
    <row r="133" spans="1:5" ht="45" x14ac:dyDescent="0.25">
      <c r="A133" s="2" t="s">
        <v>28</v>
      </c>
      <c r="B133" s="2" t="s">
        <v>29</v>
      </c>
      <c r="C133" s="2">
        <v>1</v>
      </c>
      <c r="D133" s="60">
        <v>0.25</v>
      </c>
      <c r="E133" s="18">
        <v>2.7</v>
      </c>
    </row>
    <row r="134" spans="1:5" ht="45" x14ac:dyDescent="0.25">
      <c r="A134" s="2" t="s">
        <v>30</v>
      </c>
      <c r="B134" s="59" t="s">
        <v>719</v>
      </c>
      <c r="C134" s="2">
        <v>1</v>
      </c>
      <c r="D134" s="24">
        <v>0.25</v>
      </c>
      <c r="E134" s="18">
        <v>2.7</v>
      </c>
    </row>
    <row r="135" spans="1:5" x14ac:dyDescent="0.25">
      <c r="A135" s="18"/>
      <c r="B135" s="18"/>
      <c r="C135" s="18"/>
      <c r="D135" s="24">
        <f>SUM(D133:D134)</f>
        <v>0.5</v>
      </c>
      <c r="E135" s="23">
        <f>SUM(E133:E134)</f>
        <v>5.4</v>
      </c>
    </row>
    <row r="136" spans="1:5" x14ac:dyDescent="0.25">
      <c r="D136" s="53"/>
    </row>
    <row r="137" spans="1:5" x14ac:dyDescent="0.25">
      <c r="A137" s="15" t="s">
        <v>147</v>
      </c>
      <c r="B137" s="15"/>
      <c r="C137" s="15"/>
      <c r="D137" s="136"/>
      <c r="E137" s="15" t="s">
        <v>330</v>
      </c>
    </row>
    <row r="138" spans="1:5" ht="30" x14ac:dyDescent="0.25">
      <c r="A138" s="47" t="s">
        <v>1</v>
      </c>
      <c r="B138" s="47" t="s">
        <v>2</v>
      </c>
      <c r="C138" s="52" t="s">
        <v>59</v>
      </c>
      <c r="D138" s="57" t="s">
        <v>3</v>
      </c>
      <c r="E138" s="47"/>
    </row>
    <row r="139" spans="1:5" ht="45" x14ac:dyDescent="0.25">
      <c r="A139" s="16" t="s">
        <v>22</v>
      </c>
      <c r="B139" s="16" t="s">
        <v>4</v>
      </c>
      <c r="C139" s="16">
        <v>1</v>
      </c>
      <c r="D139" s="60">
        <v>0.93</v>
      </c>
      <c r="E139" s="18">
        <v>9.34</v>
      </c>
    </row>
    <row r="140" spans="1:5" ht="45" x14ac:dyDescent="0.25">
      <c r="A140" s="2" t="s">
        <v>49</v>
      </c>
      <c r="B140" s="2" t="s">
        <v>50</v>
      </c>
      <c r="C140" s="34">
        <v>1</v>
      </c>
      <c r="D140" s="70">
        <v>1</v>
      </c>
      <c r="E140" s="18">
        <v>10.02</v>
      </c>
    </row>
    <row r="141" spans="1:5" ht="45" x14ac:dyDescent="0.25">
      <c r="A141" s="2" t="s">
        <v>28</v>
      </c>
      <c r="B141" s="2" t="s">
        <v>29</v>
      </c>
      <c r="C141" s="2">
        <v>1</v>
      </c>
      <c r="D141" s="60">
        <v>0.25</v>
      </c>
      <c r="E141" s="18">
        <v>2.7</v>
      </c>
    </row>
    <row r="142" spans="1:5" x14ac:dyDescent="0.25">
      <c r="A142" s="18"/>
      <c r="B142" s="18"/>
      <c r="C142" s="18"/>
      <c r="D142" s="24">
        <f>SUM(D139:D141)</f>
        <v>2.1800000000000002</v>
      </c>
      <c r="E142" s="23">
        <f>SUM(E139:E141)</f>
        <v>22.06</v>
      </c>
    </row>
    <row r="143" spans="1:5" x14ac:dyDescent="0.25">
      <c r="A143" s="19"/>
      <c r="B143" s="19"/>
      <c r="C143" s="19"/>
      <c r="D143" s="62"/>
      <c r="E143" s="20"/>
    </row>
    <row r="144" spans="1:5" x14ac:dyDescent="0.25">
      <c r="A144" s="15" t="s">
        <v>150</v>
      </c>
      <c r="B144" s="15" t="s">
        <v>148</v>
      </c>
      <c r="C144" s="15"/>
      <c r="D144" s="136" t="s">
        <v>57</v>
      </c>
      <c r="E144" s="15" t="s">
        <v>330</v>
      </c>
    </row>
    <row r="145" spans="1:5" ht="30" x14ac:dyDescent="0.25">
      <c r="A145" s="47" t="s">
        <v>1</v>
      </c>
      <c r="B145" s="47" t="s">
        <v>2</v>
      </c>
      <c r="C145" s="48" t="s">
        <v>59</v>
      </c>
      <c r="D145" s="57" t="s">
        <v>3</v>
      </c>
      <c r="E145" s="47" t="s">
        <v>23</v>
      </c>
    </row>
    <row r="146" spans="1:5" ht="45" x14ac:dyDescent="0.25">
      <c r="A146" s="16" t="s">
        <v>22</v>
      </c>
      <c r="B146" s="16" t="s">
        <v>4</v>
      </c>
      <c r="C146" s="16">
        <v>1</v>
      </c>
      <c r="D146" s="60">
        <v>0.93</v>
      </c>
      <c r="E146" s="18">
        <v>9.34</v>
      </c>
    </row>
    <row r="147" spans="1:5" x14ac:dyDescent="0.25">
      <c r="A147" s="18" t="s">
        <v>46</v>
      </c>
      <c r="B147" s="2" t="s">
        <v>47</v>
      </c>
      <c r="C147" s="16">
        <v>1</v>
      </c>
      <c r="D147" s="60">
        <v>1.55</v>
      </c>
      <c r="E147" s="18">
        <v>15.52</v>
      </c>
    </row>
    <row r="148" spans="1:5" ht="45" x14ac:dyDescent="0.25">
      <c r="A148" s="2" t="s">
        <v>49</v>
      </c>
      <c r="B148" s="2" t="s">
        <v>50</v>
      </c>
      <c r="C148" s="16">
        <v>1</v>
      </c>
      <c r="D148" s="60">
        <v>1</v>
      </c>
      <c r="E148" s="18">
        <v>10.02</v>
      </c>
    </row>
    <row r="149" spans="1:5" ht="45" x14ac:dyDescent="0.25">
      <c r="A149" s="2" t="s">
        <v>28</v>
      </c>
      <c r="B149" s="2" t="s">
        <v>29</v>
      </c>
      <c r="C149" s="16">
        <v>1</v>
      </c>
      <c r="D149" s="60">
        <v>0.25</v>
      </c>
      <c r="E149" s="18"/>
    </row>
    <row r="150" spans="1:5" x14ac:dyDescent="0.25">
      <c r="A150" s="18"/>
      <c r="B150" s="18"/>
      <c r="C150" s="18"/>
      <c r="D150" s="24">
        <f>SUM(D146:D149)</f>
        <v>3.73</v>
      </c>
      <c r="E150" s="23">
        <f>SUM(E146:E149)</f>
        <v>34.879999999999995</v>
      </c>
    </row>
    <row r="151" spans="1:5" x14ac:dyDescent="0.25">
      <c r="A151" s="19"/>
      <c r="B151" s="19"/>
      <c r="C151" s="19"/>
      <c r="D151" s="20"/>
      <c r="E151" s="20"/>
    </row>
    <row r="152" spans="1:5" x14ac:dyDescent="0.25">
      <c r="A152" s="15" t="s">
        <v>151</v>
      </c>
      <c r="B152" s="15" t="s">
        <v>149</v>
      </c>
      <c r="C152" s="15"/>
      <c r="D152" s="15" t="s">
        <v>57</v>
      </c>
      <c r="E152" s="15" t="s">
        <v>330</v>
      </c>
    </row>
    <row r="153" spans="1:5" ht="30" x14ac:dyDescent="0.25">
      <c r="A153" s="47" t="s">
        <v>1</v>
      </c>
      <c r="B153" s="47" t="s">
        <v>2</v>
      </c>
      <c r="C153" s="52" t="s">
        <v>59</v>
      </c>
      <c r="D153" s="47" t="s">
        <v>3</v>
      </c>
      <c r="E153" s="47" t="s">
        <v>23</v>
      </c>
    </row>
    <row r="154" spans="1:5" ht="45" x14ac:dyDescent="0.25">
      <c r="A154" s="16" t="s">
        <v>22</v>
      </c>
      <c r="B154" s="16" t="s">
        <v>4</v>
      </c>
      <c r="C154" s="16">
        <v>1</v>
      </c>
      <c r="D154" s="17">
        <v>0.93</v>
      </c>
      <c r="E154" s="18">
        <v>9.34</v>
      </c>
    </row>
    <row r="155" spans="1:5" ht="30" x14ac:dyDescent="0.25">
      <c r="A155" s="18" t="s">
        <v>71</v>
      </c>
      <c r="B155" s="2" t="s">
        <v>72</v>
      </c>
      <c r="C155" s="16">
        <v>1</v>
      </c>
      <c r="D155" s="18">
        <v>2.58</v>
      </c>
      <c r="E155" s="18">
        <v>25.76</v>
      </c>
    </row>
    <row r="156" spans="1:5" ht="45" x14ac:dyDescent="0.25">
      <c r="A156" s="28" t="s">
        <v>49</v>
      </c>
      <c r="B156" s="28" t="s">
        <v>50</v>
      </c>
      <c r="C156" s="16">
        <v>1</v>
      </c>
      <c r="D156" s="32">
        <v>1</v>
      </c>
      <c r="E156" s="29">
        <v>10.02</v>
      </c>
    </row>
    <row r="157" spans="1:5" ht="45" x14ac:dyDescent="0.25">
      <c r="A157" s="2" t="s">
        <v>28</v>
      </c>
      <c r="B157" s="2" t="s">
        <v>29</v>
      </c>
      <c r="C157" s="16">
        <v>1</v>
      </c>
      <c r="D157" s="18">
        <v>0.25</v>
      </c>
      <c r="E157" s="18">
        <v>2.7</v>
      </c>
    </row>
    <row r="158" spans="1:5" x14ac:dyDescent="0.25">
      <c r="A158" s="18"/>
      <c r="B158" s="18"/>
      <c r="C158" s="18"/>
      <c r="D158" s="24">
        <f>SUM(D154:D157)</f>
        <v>4.76</v>
      </c>
      <c r="E158" s="23"/>
    </row>
    <row r="159" spans="1:5" x14ac:dyDescent="0.25">
      <c r="A159" s="19"/>
      <c r="B159" s="19"/>
      <c r="C159" s="19"/>
      <c r="D159" s="62"/>
      <c r="E159" s="20"/>
    </row>
    <row r="160" spans="1:5" x14ac:dyDescent="0.25">
      <c r="D160" s="53"/>
    </row>
    <row r="161" spans="1:5" x14ac:dyDescent="0.25">
      <c r="A161" s="15" t="s">
        <v>107</v>
      </c>
      <c r="B161" s="15"/>
      <c r="C161" s="15"/>
      <c r="D161" s="136"/>
      <c r="E161" s="15" t="s">
        <v>108</v>
      </c>
    </row>
    <row r="162" spans="1:5" ht="30" x14ac:dyDescent="0.25">
      <c r="A162" s="47" t="s">
        <v>1</v>
      </c>
      <c r="B162" s="47" t="s">
        <v>2</v>
      </c>
      <c r="C162" s="52" t="s">
        <v>59</v>
      </c>
      <c r="D162" s="57" t="s">
        <v>3</v>
      </c>
      <c r="E162" s="47" t="s">
        <v>23</v>
      </c>
    </row>
    <row r="163" spans="1:5" ht="45" x14ac:dyDescent="0.25">
      <c r="A163" s="16" t="s">
        <v>22</v>
      </c>
      <c r="B163" s="16" t="s">
        <v>4</v>
      </c>
      <c r="C163" s="16">
        <v>1</v>
      </c>
      <c r="D163" s="60">
        <v>0.93</v>
      </c>
      <c r="E163" s="18">
        <v>9.34</v>
      </c>
    </row>
    <row r="164" spans="1:5" x14ac:dyDescent="0.25">
      <c r="A164" s="18" t="s">
        <v>119</v>
      </c>
      <c r="B164" s="2" t="s">
        <v>120</v>
      </c>
      <c r="C164" s="16">
        <v>1</v>
      </c>
      <c r="D164" s="60">
        <v>1</v>
      </c>
      <c r="E164" s="18">
        <v>10</v>
      </c>
    </row>
    <row r="165" spans="1:5" ht="45" x14ac:dyDescent="0.25">
      <c r="A165" s="2" t="s">
        <v>109</v>
      </c>
      <c r="B165" s="2" t="s">
        <v>110</v>
      </c>
      <c r="C165" s="16">
        <v>1</v>
      </c>
      <c r="D165" s="60">
        <v>2.5499999999999998</v>
      </c>
      <c r="E165" s="18">
        <v>25.47</v>
      </c>
    </row>
    <row r="166" spans="1:5" x14ac:dyDescent="0.25">
      <c r="A166" s="18"/>
      <c r="B166" s="18"/>
      <c r="C166" s="18"/>
      <c r="D166" s="24">
        <f>SUM(D163:D165)</f>
        <v>4.4800000000000004</v>
      </c>
      <c r="E166" s="23">
        <v>12.5</v>
      </c>
    </row>
    <row r="167" spans="1:5" x14ac:dyDescent="0.25">
      <c r="D167" s="53"/>
    </row>
    <row r="168" spans="1:5" x14ac:dyDescent="0.25">
      <c r="A168" s="15" t="s">
        <v>111</v>
      </c>
      <c r="B168" s="15"/>
      <c r="C168" s="15"/>
      <c r="D168" s="136"/>
      <c r="E168" s="15" t="s">
        <v>112</v>
      </c>
    </row>
    <row r="169" spans="1:5" ht="30" x14ac:dyDescent="0.25">
      <c r="A169" s="47" t="s">
        <v>1</v>
      </c>
      <c r="B169" s="47" t="s">
        <v>2</v>
      </c>
      <c r="C169" s="52" t="s">
        <v>59</v>
      </c>
      <c r="D169" s="57" t="s">
        <v>3</v>
      </c>
      <c r="E169" s="47" t="s">
        <v>23</v>
      </c>
    </row>
    <row r="170" spans="1:5" ht="45" x14ac:dyDescent="0.25">
      <c r="A170" s="16" t="s">
        <v>22</v>
      </c>
      <c r="B170" s="16" t="s">
        <v>4</v>
      </c>
      <c r="C170" s="16">
        <v>1</v>
      </c>
      <c r="D170" s="60">
        <v>0.93</v>
      </c>
      <c r="E170" s="18">
        <v>9.34</v>
      </c>
    </row>
    <row r="171" spans="1:5" ht="45" x14ac:dyDescent="0.25">
      <c r="A171" s="2" t="s">
        <v>113</v>
      </c>
      <c r="B171" s="2" t="s">
        <v>114</v>
      </c>
      <c r="C171" s="16">
        <v>1</v>
      </c>
      <c r="D171" s="60">
        <v>2.96</v>
      </c>
      <c r="E171" s="18">
        <v>29.63</v>
      </c>
    </row>
    <row r="172" spans="1:5" x14ac:dyDescent="0.25">
      <c r="A172" s="18"/>
      <c r="B172" s="18"/>
      <c r="C172" s="18"/>
      <c r="D172" s="24">
        <f>SUM(D170:D171)</f>
        <v>3.89</v>
      </c>
      <c r="E172" s="23">
        <f>SUM(E170:E171)</f>
        <v>38.97</v>
      </c>
    </row>
    <row r="173" spans="1:5" x14ac:dyDescent="0.25">
      <c r="D173" s="53"/>
    </row>
    <row r="174" spans="1:5" x14ac:dyDescent="0.25">
      <c r="A174" s="15" t="s">
        <v>115</v>
      </c>
      <c r="B174" s="15"/>
      <c r="C174" s="15"/>
      <c r="D174" s="136"/>
      <c r="E174" s="15">
        <v>12.5</v>
      </c>
    </row>
    <row r="175" spans="1:5" ht="30" x14ac:dyDescent="0.25">
      <c r="A175" s="47" t="s">
        <v>1</v>
      </c>
      <c r="B175" s="47" t="s">
        <v>2</v>
      </c>
      <c r="C175" s="52" t="s">
        <v>59</v>
      </c>
      <c r="D175" s="57" t="s">
        <v>3</v>
      </c>
      <c r="E175" s="47" t="s">
        <v>23</v>
      </c>
    </row>
    <row r="176" spans="1:5" ht="45" x14ac:dyDescent="0.25">
      <c r="A176" s="16" t="s">
        <v>22</v>
      </c>
      <c r="B176" s="16" t="s">
        <v>4</v>
      </c>
      <c r="C176" s="16">
        <v>1</v>
      </c>
      <c r="D176" s="17">
        <v>0.93</v>
      </c>
      <c r="E176" s="18">
        <v>9.34</v>
      </c>
    </row>
    <row r="177" spans="1:5" x14ac:dyDescent="0.25">
      <c r="A177" s="18" t="s">
        <v>46</v>
      </c>
      <c r="B177" s="2" t="s">
        <v>47</v>
      </c>
      <c r="C177" s="16">
        <v>1</v>
      </c>
      <c r="D177" s="18">
        <v>1.55</v>
      </c>
      <c r="E177" s="18">
        <v>15.52</v>
      </c>
    </row>
    <row r="178" spans="1:5" ht="30" x14ac:dyDescent="0.25">
      <c r="A178" s="2" t="s">
        <v>117</v>
      </c>
      <c r="B178" s="2" t="s">
        <v>118</v>
      </c>
      <c r="C178" s="16">
        <v>1</v>
      </c>
      <c r="D178" s="18">
        <v>0.97</v>
      </c>
      <c r="E178" s="18">
        <v>9.69</v>
      </c>
    </row>
    <row r="179" spans="1:5" x14ac:dyDescent="0.25">
      <c r="A179" s="18"/>
      <c r="B179" s="2"/>
      <c r="C179" s="2"/>
      <c r="D179" s="18"/>
      <c r="E179" s="18"/>
    </row>
    <row r="180" spans="1:5" x14ac:dyDescent="0.25">
      <c r="A180" s="18"/>
      <c r="B180" s="18"/>
      <c r="C180" s="18"/>
      <c r="D180" s="23">
        <f>SUM(D176:D179)</f>
        <v>3.45</v>
      </c>
      <c r="E180" s="23">
        <f>SUM(E176:E179)</f>
        <v>34.549999999999997</v>
      </c>
    </row>
    <row r="182" spans="1:5" x14ac:dyDescent="0.25">
      <c r="A182" s="117" t="s">
        <v>643</v>
      </c>
      <c r="B182" s="117"/>
      <c r="C182" s="117"/>
      <c r="D182" s="117"/>
      <c r="E182" s="117" t="s">
        <v>644</v>
      </c>
    </row>
    <row r="183" spans="1:5" ht="30" x14ac:dyDescent="0.25">
      <c r="A183" s="57" t="s">
        <v>1</v>
      </c>
      <c r="B183" s="57" t="s">
        <v>2</v>
      </c>
      <c r="C183" s="87" t="s">
        <v>59</v>
      </c>
      <c r="D183" s="57" t="s">
        <v>3</v>
      </c>
      <c r="E183" s="57" t="s">
        <v>23</v>
      </c>
    </row>
    <row r="184" spans="1:5" ht="45" x14ac:dyDescent="0.25">
      <c r="A184" s="59" t="s">
        <v>22</v>
      </c>
      <c r="B184" s="59" t="s">
        <v>4</v>
      </c>
      <c r="C184" s="59">
        <v>1</v>
      </c>
      <c r="D184" s="60">
        <v>0.93</v>
      </c>
      <c r="E184" s="60">
        <v>9.34</v>
      </c>
    </row>
    <row r="185" spans="1:5" ht="45" x14ac:dyDescent="0.25">
      <c r="A185" s="83" t="s">
        <v>28</v>
      </c>
      <c r="B185" s="83" t="s">
        <v>29</v>
      </c>
      <c r="C185" s="59">
        <v>1</v>
      </c>
      <c r="D185" s="24">
        <f>ROUND(0.25*C185,2)</f>
        <v>0.25</v>
      </c>
      <c r="E185" s="60">
        <f>ROUND(2.7*C185,2)</f>
        <v>2.7</v>
      </c>
    </row>
    <row r="186" spans="1:5" ht="30" x14ac:dyDescent="0.25">
      <c r="A186" s="59" t="s">
        <v>645</v>
      </c>
      <c r="B186" s="59" t="s">
        <v>118</v>
      </c>
      <c r="C186" s="59">
        <v>1</v>
      </c>
      <c r="D186" s="60">
        <v>0.97</v>
      </c>
      <c r="E186" s="60">
        <v>9.69</v>
      </c>
    </row>
    <row r="187" spans="1:5" ht="45" x14ac:dyDescent="0.25">
      <c r="A187" s="60" t="s">
        <v>61</v>
      </c>
      <c r="B187" s="59" t="s">
        <v>62</v>
      </c>
      <c r="C187" s="59">
        <v>1</v>
      </c>
      <c r="D187" s="60">
        <f>1.31</f>
        <v>1.31</v>
      </c>
      <c r="E187" s="60">
        <f>13.16*C187</f>
        <v>13.16</v>
      </c>
    </row>
    <row r="188" spans="1:5" x14ac:dyDescent="0.25">
      <c r="A188" s="60"/>
      <c r="B188" s="60"/>
      <c r="C188" s="60"/>
      <c r="D188" s="24">
        <f>SUM(D184:D187)</f>
        <v>3.4600000000000004</v>
      </c>
      <c r="E188" s="24">
        <f>SUM(E184:E187)</f>
        <v>34.89</v>
      </c>
    </row>
    <row r="189" spans="1:5" x14ac:dyDescent="0.25">
      <c r="A189" s="53"/>
      <c r="B189" s="53"/>
      <c r="C189" s="53"/>
      <c r="D189" s="53"/>
      <c r="E189" s="53"/>
    </row>
    <row r="190" spans="1:5" ht="33.75" customHeight="1" x14ac:dyDescent="0.25">
      <c r="A190" s="204" t="s">
        <v>121</v>
      </c>
      <c r="B190" s="204"/>
      <c r="C190" s="33"/>
      <c r="D190" s="15"/>
      <c r="E190" s="1" t="s">
        <v>122</v>
      </c>
    </row>
    <row r="191" spans="1:5" ht="30" x14ac:dyDescent="0.25">
      <c r="A191" s="47" t="s">
        <v>1</v>
      </c>
      <c r="B191" s="47" t="s">
        <v>2</v>
      </c>
      <c r="C191" s="48" t="s">
        <v>59</v>
      </c>
      <c r="D191" s="47" t="s">
        <v>3</v>
      </c>
      <c r="E191" s="47" t="s">
        <v>23</v>
      </c>
    </row>
    <row r="192" spans="1:5" x14ac:dyDescent="0.25">
      <c r="A192" s="18" t="s">
        <v>123</v>
      </c>
      <c r="B192" s="2" t="s">
        <v>124</v>
      </c>
      <c r="C192" s="2">
        <v>1</v>
      </c>
      <c r="D192" s="18">
        <v>2.33</v>
      </c>
      <c r="E192" s="18">
        <v>23.3</v>
      </c>
    </row>
    <row r="193" spans="1:5" x14ac:dyDescent="0.25">
      <c r="A193" s="18"/>
      <c r="B193" s="18"/>
      <c r="C193" s="18"/>
      <c r="D193" s="23">
        <f>SUM(D192:D192)</f>
        <v>2.33</v>
      </c>
      <c r="E193" s="23">
        <f>SUM(E192:E192)</f>
        <v>23.3</v>
      </c>
    </row>
    <row r="195" spans="1:5" x14ac:dyDescent="0.25">
      <c r="A195" s="15" t="s">
        <v>126</v>
      </c>
      <c r="B195" s="15"/>
      <c r="C195" s="15"/>
      <c r="D195" s="15" t="s">
        <v>52</v>
      </c>
      <c r="E195" s="15" t="s">
        <v>125</v>
      </c>
    </row>
    <row r="196" spans="1:5" ht="30" x14ac:dyDescent="0.25">
      <c r="A196" s="47" t="s">
        <v>1</v>
      </c>
      <c r="B196" s="47" t="s">
        <v>2</v>
      </c>
      <c r="C196" s="52" t="s">
        <v>59</v>
      </c>
      <c r="D196" s="47" t="s">
        <v>3</v>
      </c>
      <c r="E196" s="47" t="s">
        <v>23</v>
      </c>
    </row>
    <row r="197" spans="1:5" ht="45" x14ac:dyDescent="0.25">
      <c r="A197" s="16" t="s">
        <v>22</v>
      </c>
      <c r="B197" s="16" t="s">
        <v>4</v>
      </c>
      <c r="C197" s="16">
        <v>1</v>
      </c>
      <c r="D197" s="17">
        <v>0.93</v>
      </c>
      <c r="E197" s="18">
        <v>9.34</v>
      </c>
    </row>
    <row r="198" spans="1:5" ht="30" x14ac:dyDescent="0.25">
      <c r="A198" s="2" t="s">
        <v>127</v>
      </c>
      <c r="B198" s="2" t="s">
        <v>128</v>
      </c>
      <c r="C198" s="59">
        <v>1</v>
      </c>
      <c r="D198" s="18">
        <f>6.87</f>
        <v>6.87</v>
      </c>
      <c r="E198" s="18">
        <v>68.69</v>
      </c>
    </row>
    <row r="199" spans="1:5" ht="45" x14ac:dyDescent="0.25">
      <c r="A199" s="2" t="s">
        <v>30</v>
      </c>
      <c r="B199" s="59" t="s">
        <v>719</v>
      </c>
      <c r="C199" s="59">
        <v>1</v>
      </c>
      <c r="D199" s="23">
        <v>0.25</v>
      </c>
      <c r="E199" s="18">
        <v>2.7</v>
      </c>
    </row>
    <row r="200" spans="1:5" x14ac:dyDescent="0.25">
      <c r="A200" s="18"/>
      <c r="B200" s="18"/>
      <c r="C200" s="60"/>
      <c r="D200" s="23">
        <f>SUM(D197:D199)</f>
        <v>8.0500000000000007</v>
      </c>
      <c r="E200" s="23">
        <f>SUM(E197:E199)</f>
        <v>80.73</v>
      </c>
    </row>
    <row r="201" spans="1:5" x14ac:dyDescent="0.25">
      <c r="C201" s="53"/>
    </row>
    <row r="202" spans="1:5" x14ac:dyDescent="0.25">
      <c r="A202" s="15" t="s">
        <v>126</v>
      </c>
      <c r="B202" s="15"/>
      <c r="C202" s="55"/>
      <c r="D202" s="15" t="s">
        <v>129</v>
      </c>
      <c r="E202" s="15" t="s">
        <v>125</v>
      </c>
    </row>
    <row r="203" spans="1:5" ht="30" x14ac:dyDescent="0.25">
      <c r="A203" s="47" t="s">
        <v>1</v>
      </c>
      <c r="B203" s="47" t="s">
        <v>2</v>
      </c>
      <c r="C203" s="58" t="s">
        <v>59</v>
      </c>
      <c r="D203" s="47" t="s">
        <v>3</v>
      </c>
      <c r="E203" s="47" t="s">
        <v>23</v>
      </c>
    </row>
    <row r="204" spans="1:5" ht="45" x14ac:dyDescent="0.25">
      <c r="A204" s="16" t="s">
        <v>22</v>
      </c>
      <c r="B204" s="16" t="s">
        <v>4</v>
      </c>
      <c r="C204" s="59">
        <v>1</v>
      </c>
      <c r="D204" s="17">
        <v>0.93</v>
      </c>
      <c r="E204" s="18">
        <v>9.34</v>
      </c>
    </row>
    <row r="205" spans="1:5" x14ac:dyDescent="0.25">
      <c r="A205" s="171" t="s">
        <v>718</v>
      </c>
      <c r="B205" s="2" t="s">
        <v>130</v>
      </c>
      <c r="C205" s="59">
        <v>1</v>
      </c>
      <c r="D205" s="18">
        <f>1.43</f>
        <v>1.43</v>
      </c>
      <c r="E205" s="18">
        <v>14.27</v>
      </c>
    </row>
    <row r="206" spans="1:5" x14ac:dyDescent="0.25">
      <c r="A206" s="18"/>
      <c r="B206" s="18"/>
      <c r="C206" s="18"/>
      <c r="D206" s="23">
        <f>SUM(D204:D205)</f>
        <v>2.36</v>
      </c>
      <c r="E206" s="23">
        <f>SUM(E204:E205)</f>
        <v>23.61</v>
      </c>
    </row>
  </sheetData>
  <mergeCells count="7">
    <mergeCell ref="A190:B190"/>
    <mergeCell ref="A17:D17"/>
    <mergeCell ref="A23:D23"/>
    <mergeCell ref="A33:D33"/>
    <mergeCell ref="A10:D10"/>
    <mergeCell ref="A46:E46"/>
    <mergeCell ref="A55:E55"/>
  </mergeCells>
  <pageMargins left="0.7" right="0.7" top="0.75" bottom="0.75" header="0.3" footer="0.3"/>
  <pageSetup paperSize="9" orientation="portrait" horizontalDpi="180" verticalDpi="18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F173"/>
  <sheetViews>
    <sheetView workbookViewId="0">
      <selection activeCell="H84" sqref="H84"/>
    </sheetView>
  </sheetViews>
  <sheetFormatPr defaultRowHeight="15" x14ac:dyDescent="0.25"/>
  <cols>
    <col min="1" max="1" width="23.85546875" customWidth="1"/>
    <col min="2" max="2" width="37.5703125" customWidth="1"/>
    <col min="3" max="3" width="16.5703125" customWidth="1"/>
    <col min="4" max="4" width="13.5703125" customWidth="1"/>
  </cols>
  <sheetData>
    <row r="1" spans="1:6" ht="66" customHeight="1" x14ac:dyDescent="0.25">
      <c r="D1" s="117"/>
      <c r="F1" s="122"/>
    </row>
    <row r="2" spans="1:6" ht="23.25" customHeight="1" x14ac:dyDescent="0.25">
      <c r="D2" s="128"/>
      <c r="F2" s="122"/>
    </row>
    <row r="3" spans="1:6" ht="21" customHeight="1" x14ac:dyDescent="0.25">
      <c r="A3" s="99" t="s">
        <v>563</v>
      </c>
      <c r="B3" s="99"/>
      <c r="C3" s="99" t="s">
        <v>561</v>
      </c>
      <c r="D3" s="99"/>
    </row>
    <row r="4" spans="1:6" ht="20.25" customHeight="1" x14ac:dyDescent="0.25">
      <c r="A4" s="57" t="s">
        <v>549</v>
      </c>
      <c r="B4" s="57" t="s">
        <v>550</v>
      </c>
      <c r="C4" s="87" t="s">
        <v>551</v>
      </c>
      <c r="D4" s="57" t="s">
        <v>23</v>
      </c>
    </row>
    <row r="5" spans="1:6" x14ac:dyDescent="0.25">
      <c r="A5" s="60" t="s">
        <v>552</v>
      </c>
      <c r="B5" s="59" t="s">
        <v>560</v>
      </c>
      <c r="C5" s="102">
        <v>1</v>
      </c>
      <c r="D5" s="103">
        <v>10.119999999999999</v>
      </c>
    </row>
    <row r="6" spans="1:6" x14ac:dyDescent="0.25">
      <c r="A6" s="60" t="s">
        <v>553</v>
      </c>
      <c r="B6" s="59" t="s">
        <v>133</v>
      </c>
      <c r="C6" s="140">
        <v>0.84</v>
      </c>
      <c r="D6" s="103">
        <v>8.3800000000000008</v>
      </c>
    </row>
    <row r="7" spans="1:6" ht="30" x14ac:dyDescent="0.25">
      <c r="A7" s="60" t="s">
        <v>554</v>
      </c>
      <c r="B7" s="59" t="s">
        <v>29</v>
      </c>
      <c r="C7" s="102">
        <v>0.25</v>
      </c>
      <c r="D7" s="103">
        <v>2.7</v>
      </c>
    </row>
    <row r="8" spans="1:6" ht="45" x14ac:dyDescent="0.25">
      <c r="A8" s="60" t="s">
        <v>555</v>
      </c>
      <c r="B8" s="59" t="s">
        <v>32</v>
      </c>
      <c r="C8" s="102">
        <v>0.25</v>
      </c>
      <c r="D8" s="103">
        <v>2.7</v>
      </c>
    </row>
    <row r="9" spans="1:6" ht="30" x14ac:dyDescent="0.25">
      <c r="A9" s="60" t="s">
        <v>556</v>
      </c>
      <c r="B9" s="59" t="s">
        <v>562</v>
      </c>
      <c r="C9" s="140">
        <v>0.38</v>
      </c>
      <c r="D9" s="103">
        <v>3.82</v>
      </c>
    </row>
    <row r="10" spans="1:6" x14ac:dyDescent="0.25">
      <c r="A10" s="60"/>
      <c r="B10" s="59"/>
      <c r="C10" s="104">
        <f>SUM(C5:C9)</f>
        <v>2.7199999999999998</v>
      </c>
      <c r="D10" s="104">
        <f>SUM(D5:D9)</f>
        <v>27.72</v>
      </c>
    </row>
    <row r="12" spans="1:6" x14ac:dyDescent="0.25">
      <c r="A12" s="99" t="s">
        <v>564</v>
      </c>
      <c r="B12" s="99"/>
      <c r="C12" s="99" t="s">
        <v>565</v>
      </c>
      <c r="D12" s="99"/>
    </row>
    <row r="13" spans="1:6" ht="33" customHeight="1" x14ac:dyDescent="0.25">
      <c r="A13" s="60" t="s">
        <v>549</v>
      </c>
      <c r="B13" s="59" t="s">
        <v>550</v>
      </c>
      <c r="C13" s="102" t="s">
        <v>551</v>
      </c>
      <c r="D13" s="103" t="s">
        <v>23</v>
      </c>
    </row>
    <row r="14" spans="1:6" ht="33" customHeight="1" x14ac:dyDescent="0.25">
      <c r="A14" s="60" t="s">
        <v>566</v>
      </c>
      <c r="B14" s="59" t="s">
        <v>567</v>
      </c>
      <c r="C14" s="102">
        <v>2.1</v>
      </c>
      <c r="D14" s="103">
        <v>20.77</v>
      </c>
    </row>
    <row r="15" spans="1:6" ht="33" customHeight="1" x14ac:dyDescent="0.25">
      <c r="A15" s="60" t="s">
        <v>553</v>
      </c>
      <c r="B15" s="59" t="s">
        <v>133</v>
      </c>
      <c r="C15" s="140">
        <v>0.84</v>
      </c>
      <c r="D15" s="103">
        <v>8.3800000000000008</v>
      </c>
    </row>
    <row r="16" spans="1:6" ht="33" customHeight="1" x14ac:dyDescent="0.25">
      <c r="A16" s="60" t="s">
        <v>77</v>
      </c>
      <c r="B16" s="59" t="s">
        <v>78</v>
      </c>
      <c r="C16" s="102">
        <v>1.06</v>
      </c>
      <c r="D16" s="103">
        <v>10.59</v>
      </c>
    </row>
    <row r="17" spans="1:6" ht="33" customHeight="1" x14ac:dyDescent="0.25">
      <c r="A17" s="60" t="s">
        <v>554</v>
      </c>
      <c r="B17" s="59" t="s">
        <v>29</v>
      </c>
      <c r="C17" s="102">
        <v>0.25</v>
      </c>
      <c r="D17" s="103">
        <v>2.7</v>
      </c>
    </row>
    <row r="18" spans="1:6" ht="45" customHeight="1" x14ac:dyDescent="0.25">
      <c r="A18" s="60" t="s">
        <v>555</v>
      </c>
      <c r="B18" s="59" t="s">
        <v>32</v>
      </c>
      <c r="C18" s="102">
        <v>0.25</v>
      </c>
      <c r="D18" s="103">
        <v>2.7</v>
      </c>
    </row>
    <row r="19" spans="1:6" ht="45" customHeight="1" x14ac:dyDescent="0.25">
      <c r="A19" s="60" t="s">
        <v>556</v>
      </c>
      <c r="B19" s="59" t="s">
        <v>562</v>
      </c>
      <c r="C19" s="140">
        <v>0.38</v>
      </c>
      <c r="D19" s="103">
        <v>3.82</v>
      </c>
    </row>
    <row r="20" spans="1:6" x14ac:dyDescent="0.25">
      <c r="A20" s="60"/>
      <c r="B20" s="59"/>
      <c r="C20" s="102">
        <f>SUM(C14:C19)</f>
        <v>4.88</v>
      </c>
      <c r="D20" s="102">
        <f>SUM(D14:D19)</f>
        <v>48.96</v>
      </c>
    </row>
    <row r="22" spans="1:6" s="106" customFormat="1" ht="35.25" customHeight="1" x14ac:dyDescent="0.25">
      <c r="A22" s="101" t="s">
        <v>568</v>
      </c>
      <c r="B22" s="101"/>
      <c r="C22" s="101" t="s">
        <v>569</v>
      </c>
      <c r="D22" s="101"/>
    </row>
    <row r="23" spans="1:6" s="106" customFormat="1" x14ac:dyDescent="0.25">
      <c r="A23" s="101"/>
      <c r="B23" s="101"/>
      <c r="C23" s="101"/>
      <c r="D23" s="101" t="s">
        <v>57</v>
      </c>
    </row>
    <row r="24" spans="1:6" s="106" customFormat="1" x14ac:dyDescent="0.25">
      <c r="A24" s="60" t="s">
        <v>549</v>
      </c>
      <c r="B24" s="59" t="s">
        <v>550</v>
      </c>
      <c r="C24" s="102" t="s">
        <v>551</v>
      </c>
      <c r="D24" s="103" t="s">
        <v>23</v>
      </c>
    </row>
    <row r="25" spans="1:6" s="106" customFormat="1" x14ac:dyDescent="0.25">
      <c r="A25" s="60" t="s">
        <v>557</v>
      </c>
      <c r="B25" s="59" t="s">
        <v>558</v>
      </c>
      <c r="C25" s="102">
        <v>4.1500000000000004</v>
      </c>
      <c r="D25" s="103">
        <v>41.6</v>
      </c>
    </row>
    <row r="26" spans="1:6" s="106" customFormat="1" ht="30" x14ac:dyDescent="0.25">
      <c r="A26" s="60" t="s">
        <v>559</v>
      </c>
      <c r="B26" s="59" t="s">
        <v>570</v>
      </c>
      <c r="C26" s="102">
        <v>0.5</v>
      </c>
      <c r="D26" s="103">
        <v>5</v>
      </c>
      <c r="F26" s="143"/>
    </row>
    <row r="27" spans="1:6" s="106" customFormat="1" x14ac:dyDescent="0.25">
      <c r="A27" s="60" t="s">
        <v>553</v>
      </c>
      <c r="B27" s="59" t="s">
        <v>133</v>
      </c>
      <c r="C27" s="140">
        <v>0.84</v>
      </c>
      <c r="D27" s="103">
        <v>8.3800000000000008</v>
      </c>
    </row>
    <row r="28" spans="1:6" s="106" customFormat="1" ht="30" x14ac:dyDescent="0.25">
      <c r="A28" s="60" t="s">
        <v>77</v>
      </c>
      <c r="B28" s="59" t="s">
        <v>78</v>
      </c>
      <c r="C28" s="102">
        <v>1.06</v>
      </c>
      <c r="D28" s="103">
        <v>10.59</v>
      </c>
    </row>
    <row r="29" spans="1:6" s="106" customFormat="1" ht="30" x14ac:dyDescent="0.25">
      <c r="A29" s="60" t="s">
        <v>554</v>
      </c>
      <c r="B29" s="59" t="s">
        <v>29</v>
      </c>
      <c r="C29" s="102">
        <v>0.25</v>
      </c>
      <c r="D29" s="103">
        <v>2.7</v>
      </c>
    </row>
    <row r="30" spans="1:6" s="106" customFormat="1" ht="45" x14ac:dyDescent="0.25">
      <c r="A30" s="60" t="s">
        <v>555</v>
      </c>
      <c r="B30" s="59" t="s">
        <v>32</v>
      </c>
      <c r="C30" s="102">
        <v>0.25</v>
      </c>
      <c r="D30" s="103">
        <v>2.7</v>
      </c>
    </row>
    <row r="31" spans="1:6" s="106" customFormat="1" x14ac:dyDescent="0.25">
      <c r="A31" s="60"/>
      <c r="B31" s="59"/>
      <c r="C31" s="102">
        <f>SUM(C25:C30)</f>
        <v>7.0500000000000007</v>
      </c>
      <c r="D31" s="102">
        <f>SUM(D25:D30)</f>
        <v>70.970000000000013</v>
      </c>
    </row>
    <row r="32" spans="1:6" s="106" customFormat="1" ht="38.25" customHeight="1" x14ac:dyDescent="0.25">
      <c r="A32" s="107"/>
      <c r="B32" s="107"/>
      <c r="C32" s="108"/>
      <c r="D32" s="108"/>
    </row>
    <row r="33" spans="1:4" s="106" customFormat="1" x14ac:dyDescent="0.25">
      <c r="A33" s="101"/>
      <c r="B33" s="101"/>
      <c r="C33" s="101"/>
      <c r="D33" s="101" t="s">
        <v>38</v>
      </c>
    </row>
    <row r="34" spans="1:4" s="106" customFormat="1" x14ac:dyDescent="0.25">
      <c r="A34" s="60" t="s">
        <v>549</v>
      </c>
      <c r="B34" s="59" t="s">
        <v>550</v>
      </c>
      <c r="C34" s="102" t="s">
        <v>551</v>
      </c>
      <c r="D34" s="103" t="s">
        <v>23</v>
      </c>
    </row>
    <row r="35" spans="1:4" s="106" customFormat="1" ht="30" x14ac:dyDescent="0.25">
      <c r="A35" s="60" t="s">
        <v>77</v>
      </c>
      <c r="B35" s="59" t="s">
        <v>78</v>
      </c>
      <c r="C35" s="102">
        <v>1.06</v>
      </c>
      <c r="D35" s="103">
        <v>10.59</v>
      </c>
    </row>
    <row r="36" spans="1:4" x14ac:dyDescent="0.25">
      <c r="A36" s="60"/>
      <c r="B36" s="59"/>
      <c r="C36" s="102">
        <f>SUM(C35:C35)</f>
        <v>1.06</v>
      </c>
      <c r="D36" s="102">
        <f>SUM(D35:D35)</f>
        <v>10.59</v>
      </c>
    </row>
    <row r="38" spans="1:4" x14ac:dyDescent="0.25">
      <c r="A38" s="101"/>
      <c r="B38" s="101"/>
      <c r="C38" s="101"/>
      <c r="D38" s="101" t="s">
        <v>39</v>
      </c>
    </row>
    <row r="39" spans="1:4" x14ac:dyDescent="0.25">
      <c r="A39" s="60" t="s">
        <v>549</v>
      </c>
      <c r="B39" s="59" t="s">
        <v>550</v>
      </c>
      <c r="C39" s="102" t="s">
        <v>551</v>
      </c>
      <c r="D39" s="103" t="s">
        <v>23</v>
      </c>
    </row>
    <row r="40" spans="1:4" ht="30" x14ac:dyDescent="0.25">
      <c r="A40" s="60" t="s">
        <v>77</v>
      </c>
      <c r="B40" s="59" t="s">
        <v>78</v>
      </c>
      <c r="C40" s="102">
        <v>1.06</v>
      </c>
      <c r="D40" s="103">
        <v>10.59</v>
      </c>
    </row>
    <row r="41" spans="1:4" x14ac:dyDescent="0.25">
      <c r="A41" s="60"/>
      <c r="B41" s="59"/>
      <c r="C41" s="102">
        <f>SUM(C40:C40)</f>
        <v>1.06</v>
      </c>
      <c r="D41" s="102">
        <f>SUM(D40:D40)</f>
        <v>10.59</v>
      </c>
    </row>
    <row r="43" spans="1:4" x14ac:dyDescent="0.25">
      <c r="A43" s="101"/>
      <c r="B43" s="101"/>
      <c r="C43" s="101"/>
      <c r="D43" s="101" t="s">
        <v>40</v>
      </c>
    </row>
    <row r="44" spans="1:4" x14ac:dyDescent="0.25">
      <c r="A44" s="60" t="s">
        <v>549</v>
      </c>
      <c r="B44" s="59" t="s">
        <v>550</v>
      </c>
      <c r="C44" s="102" t="s">
        <v>551</v>
      </c>
      <c r="D44" s="103" t="s">
        <v>23</v>
      </c>
    </row>
    <row r="45" spans="1:4" ht="30" x14ac:dyDescent="0.25">
      <c r="A45" s="60" t="s">
        <v>77</v>
      </c>
      <c r="B45" s="59" t="s">
        <v>78</v>
      </c>
      <c r="C45" s="102">
        <v>1.06</v>
      </c>
      <c r="D45" s="103">
        <v>10.59</v>
      </c>
    </row>
    <row r="46" spans="1:4" ht="30" x14ac:dyDescent="0.25">
      <c r="A46" s="60" t="s">
        <v>556</v>
      </c>
      <c r="B46" s="59" t="s">
        <v>562</v>
      </c>
      <c r="C46" s="140">
        <v>0.38</v>
      </c>
      <c r="D46" s="103">
        <v>3.82</v>
      </c>
    </row>
    <row r="47" spans="1:4" x14ac:dyDescent="0.25">
      <c r="A47" s="60"/>
      <c r="B47" s="59"/>
      <c r="C47" s="102">
        <f>SUM(C45:C46)</f>
        <v>1.44</v>
      </c>
      <c r="D47" s="102">
        <f>SUM(D45:D46)</f>
        <v>14.41</v>
      </c>
    </row>
    <row r="49" spans="1:4" x14ac:dyDescent="0.25">
      <c r="A49" s="101"/>
      <c r="B49" s="101"/>
      <c r="C49" s="101"/>
      <c r="D49" s="101" t="s">
        <v>43</v>
      </c>
    </row>
    <row r="50" spans="1:4" x14ac:dyDescent="0.25">
      <c r="A50" s="60" t="s">
        <v>549</v>
      </c>
      <c r="B50" s="59" t="s">
        <v>550</v>
      </c>
      <c r="C50" s="102" t="s">
        <v>551</v>
      </c>
      <c r="D50" s="103" t="s">
        <v>23</v>
      </c>
    </row>
    <row r="51" spans="1:4" ht="30" x14ac:dyDescent="0.25">
      <c r="A51" s="60" t="s">
        <v>77</v>
      </c>
      <c r="B51" s="59" t="s">
        <v>78</v>
      </c>
      <c r="C51" s="102">
        <v>1.06</v>
      </c>
      <c r="D51" s="103">
        <v>10.59</v>
      </c>
    </row>
    <row r="52" spans="1:4" x14ac:dyDescent="0.25">
      <c r="A52" s="60"/>
      <c r="B52" s="59"/>
      <c r="C52" s="102">
        <f>SUM(C51:C51)</f>
        <v>1.06</v>
      </c>
      <c r="D52" s="102">
        <f>SUM(D51:D51)</f>
        <v>10.59</v>
      </c>
    </row>
    <row r="54" spans="1:4" x14ac:dyDescent="0.25">
      <c r="A54" s="101"/>
      <c r="B54" s="101"/>
      <c r="C54" s="101"/>
      <c r="D54" s="101" t="s">
        <v>44</v>
      </c>
    </row>
    <row r="55" spans="1:4" x14ac:dyDescent="0.25">
      <c r="A55" s="60" t="s">
        <v>549</v>
      </c>
      <c r="B55" s="59" t="s">
        <v>550</v>
      </c>
      <c r="C55" s="102" t="s">
        <v>551</v>
      </c>
      <c r="D55" s="103" t="s">
        <v>23</v>
      </c>
    </row>
    <row r="56" spans="1:4" ht="30" x14ac:dyDescent="0.25">
      <c r="A56" s="60" t="s">
        <v>77</v>
      </c>
      <c r="B56" s="59" t="s">
        <v>78</v>
      </c>
      <c r="C56" s="102">
        <v>1.06</v>
      </c>
      <c r="D56" s="103">
        <v>10.59</v>
      </c>
    </row>
    <row r="57" spans="1:4" x14ac:dyDescent="0.25">
      <c r="A57" s="60"/>
      <c r="B57" s="59"/>
      <c r="C57" s="102">
        <f>SUM(C56:C56)</f>
        <v>1.06</v>
      </c>
      <c r="D57" s="102">
        <f>SUM(D56:D56)</f>
        <v>10.59</v>
      </c>
    </row>
    <row r="59" spans="1:4" x14ac:dyDescent="0.25">
      <c r="A59" s="101"/>
      <c r="B59" s="101"/>
      <c r="C59" s="101"/>
      <c r="D59" s="101" t="s">
        <v>45</v>
      </c>
    </row>
    <row r="60" spans="1:4" x14ac:dyDescent="0.25">
      <c r="A60" s="60" t="s">
        <v>549</v>
      </c>
      <c r="B60" s="59" t="s">
        <v>550</v>
      </c>
      <c r="C60" s="102" t="s">
        <v>551</v>
      </c>
      <c r="D60" s="103" t="s">
        <v>23</v>
      </c>
    </row>
    <row r="61" spans="1:4" ht="30" x14ac:dyDescent="0.25">
      <c r="A61" s="60" t="s">
        <v>77</v>
      </c>
      <c r="B61" s="59" t="s">
        <v>78</v>
      </c>
      <c r="C61" s="102">
        <v>1.06</v>
      </c>
      <c r="D61" s="103">
        <v>10.59</v>
      </c>
    </row>
    <row r="62" spans="1:4" x14ac:dyDescent="0.25">
      <c r="A62" s="60"/>
      <c r="B62" s="59"/>
      <c r="C62" s="102">
        <f>SUM(C61:C61)</f>
        <v>1.06</v>
      </c>
      <c r="D62" s="102">
        <f>SUM(D61:D61)</f>
        <v>10.59</v>
      </c>
    </row>
    <row r="64" spans="1:4" x14ac:dyDescent="0.25">
      <c r="A64" s="151" t="s">
        <v>711</v>
      </c>
      <c r="B64" s="151"/>
      <c r="C64" s="151" t="s">
        <v>712</v>
      </c>
      <c r="D64" s="151"/>
    </row>
    <row r="65" spans="1:4" ht="33" customHeight="1" x14ac:dyDescent="0.25">
      <c r="A65" s="155" t="s">
        <v>549</v>
      </c>
      <c r="B65" s="154" t="s">
        <v>550</v>
      </c>
      <c r="C65" s="161" t="s">
        <v>551</v>
      </c>
      <c r="D65" s="162" t="s">
        <v>23</v>
      </c>
    </row>
    <row r="66" spans="1:4" ht="33" customHeight="1" x14ac:dyDescent="0.25">
      <c r="A66" s="155" t="s">
        <v>673</v>
      </c>
      <c r="B66" s="169" t="s">
        <v>717</v>
      </c>
      <c r="C66" s="161">
        <v>2.7</v>
      </c>
      <c r="D66" s="162">
        <v>27.15</v>
      </c>
    </row>
    <row r="67" spans="1:4" ht="33" customHeight="1" x14ac:dyDescent="0.25">
      <c r="A67" s="155" t="s">
        <v>674</v>
      </c>
      <c r="B67" s="154" t="s">
        <v>133</v>
      </c>
      <c r="C67" s="161">
        <v>0.84</v>
      </c>
      <c r="D67" s="162">
        <v>8.3800000000000008</v>
      </c>
    </row>
    <row r="68" spans="1:4" ht="33" customHeight="1" x14ac:dyDescent="0.25">
      <c r="A68" s="155" t="s">
        <v>675</v>
      </c>
      <c r="B68" s="154" t="s">
        <v>29</v>
      </c>
      <c r="C68" s="161">
        <v>0.25</v>
      </c>
      <c r="D68" s="162">
        <v>2.7</v>
      </c>
    </row>
    <row r="69" spans="1:4" ht="42.75" customHeight="1" x14ac:dyDescent="0.25">
      <c r="A69" s="155" t="s">
        <v>676</v>
      </c>
      <c r="B69" s="154" t="s">
        <v>32</v>
      </c>
      <c r="C69" s="161">
        <v>0.25</v>
      </c>
      <c r="D69" s="162">
        <v>2.7</v>
      </c>
    </row>
    <row r="70" spans="1:4" ht="32.25" customHeight="1" x14ac:dyDescent="0.25">
      <c r="A70" s="155" t="s">
        <v>677</v>
      </c>
      <c r="B70" s="154" t="s">
        <v>562</v>
      </c>
      <c r="C70" s="161">
        <v>0.38</v>
      </c>
      <c r="D70" s="162">
        <v>3.82</v>
      </c>
    </row>
    <row r="71" spans="1:4" x14ac:dyDescent="0.25">
      <c r="A71" s="155"/>
      <c r="B71" s="154"/>
      <c r="C71" s="161">
        <f>SUM(C66:C70)</f>
        <v>4.42</v>
      </c>
      <c r="D71" s="161">
        <f>SUM(D66:D70)</f>
        <v>44.750000000000007</v>
      </c>
    </row>
    <row r="72" spans="1:4" x14ac:dyDescent="0.25">
      <c r="A72" s="163"/>
      <c r="B72" s="163"/>
      <c r="C72" s="163"/>
      <c r="D72" s="163"/>
    </row>
    <row r="73" spans="1:4" x14ac:dyDescent="0.25">
      <c r="A73" s="151" t="s">
        <v>715</v>
      </c>
      <c r="B73" s="151"/>
      <c r="C73" s="151" t="s">
        <v>716</v>
      </c>
      <c r="D73" s="151"/>
    </row>
    <row r="74" spans="1:4" ht="33" customHeight="1" x14ac:dyDescent="0.25">
      <c r="A74" s="155" t="s">
        <v>549</v>
      </c>
      <c r="B74" s="154" t="s">
        <v>550</v>
      </c>
      <c r="C74" s="161" t="s">
        <v>551</v>
      </c>
      <c r="D74" s="162" t="s">
        <v>23</v>
      </c>
    </row>
    <row r="75" spans="1:4" ht="33" customHeight="1" x14ac:dyDescent="0.25">
      <c r="A75" s="155" t="s">
        <v>678</v>
      </c>
      <c r="B75" s="154" t="s">
        <v>90</v>
      </c>
      <c r="C75" s="161">
        <v>3.89</v>
      </c>
      <c r="D75" s="162">
        <v>38.880000000000003</v>
      </c>
    </row>
    <row r="76" spans="1:4" ht="33" customHeight="1" x14ac:dyDescent="0.25">
      <c r="A76" s="155" t="s">
        <v>674</v>
      </c>
      <c r="B76" s="154" t="s">
        <v>133</v>
      </c>
      <c r="C76" s="161">
        <v>0.84</v>
      </c>
      <c r="D76" s="162">
        <v>8.3800000000000008</v>
      </c>
    </row>
    <row r="77" spans="1:4" ht="33" customHeight="1" x14ac:dyDescent="0.25">
      <c r="A77" s="155" t="s">
        <v>675</v>
      </c>
      <c r="B77" s="154" t="s">
        <v>29</v>
      </c>
      <c r="C77" s="161">
        <v>0.25</v>
      </c>
      <c r="D77" s="162">
        <v>2.7</v>
      </c>
    </row>
    <row r="78" spans="1:4" ht="45.75" customHeight="1" x14ac:dyDescent="0.25">
      <c r="A78" s="155" t="s">
        <v>676</v>
      </c>
      <c r="B78" s="154" t="s">
        <v>32</v>
      </c>
      <c r="C78" s="161">
        <v>0.25</v>
      </c>
      <c r="D78" s="162">
        <v>2.7</v>
      </c>
    </row>
    <row r="79" spans="1:4" ht="32.25" customHeight="1" x14ac:dyDescent="0.25">
      <c r="A79" s="155" t="s">
        <v>677</v>
      </c>
      <c r="B79" s="154" t="s">
        <v>562</v>
      </c>
      <c r="C79" s="161">
        <v>0.38</v>
      </c>
      <c r="D79" s="162">
        <v>3.82</v>
      </c>
    </row>
    <row r="80" spans="1:4" x14ac:dyDescent="0.25">
      <c r="A80" s="155"/>
      <c r="B80" s="154"/>
      <c r="C80" s="161">
        <f>SUM(C75:C79)</f>
        <v>5.61</v>
      </c>
      <c r="D80" s="161">
        <f>SUM(D75:D79)</f>
        <v>56.480000000000011</v>
      </c>
    </row>
    <row r="81" spans="1:4" x14ac:dyDescent="0.25">
      <c r="A81" s="163"/>
      <c r="B81" s="163"/>
      <c r="C81" s="163"/>
      <c r="D81" s="163"/>
    </row>
    <row r="98" spans="4:4" x14ac:dyDescent="0.25">
      <c r="D98" s="141"/>
    </row>
    <row r="100" spans="4:4" x14ac:dyDescent="0.25">
      <c r="D100" s="141"/>
    </row>
    <row r="102" spans="4:4" x14ac:dyDescent="0.25">
      <c r="D102" s="141"/>
    </row>
    <row r="103" spans="4:4" x14ac:dyDescent="0.25">
      <c r="D103" s="141"/>
    </row>
    <row r="104" spans="4:4" x14ac:dyDescent="0.25">
      <c r="D104" s="141"/>
    </row>
    <row r="105" spans="4:4" x14ac:dyDescent="0.25">
      <c r="D105" s="141"/>
    </row>
    <row r="106" spans="4:4" x14ac:dyDescent="0.25">
      <c r="D106" s="141"/>
    </row>
    <row r="107" spans="4:4" x14ac:dyDescent="0.25">
      <c r="D107" s="141"/>
    </row>
    <row r="108" spans="4:4" x14ac:dyDescent="0.25">
      <c r="D108" s="141"/>
    </row>
    <row r="109" spans="4:4" x14ac:dyDescent="0.25">
      <c r="D109" s="141"/>
    </row>
    <row r="110" spans="4:4" x14ac:dyDescent="0.25">
      <c r="D110" s="141"/>
    </row>
    <row r="111" spans="4:4" x14ac:dyDescent="0.25">
      <c r="D111" s="141"/>
    </row>
    <row r="112" spans="4:4" x14ac:dyDescent="0.25">
      <c r="D112" s="141"/>
    </row>
    <row r="113" spans="4:4" x14ac:dyDescent="0.25">
      <c r="D113" s="141"/>
    </row>
    <row r="114" spans="4:4" x14ac:dyDescent="0.25">
      <c r="D114" s="141"/>
    </row>
    <row r="115" spans="4:4" x14ac:dyDescent="0.25">
      <c r="D115" s="141"/>
    </row>
    <row r="116" spans="4:4" x14ac:dyDescent="0.25">
      <c r="D116" s="141"/>
    </row>
    <row r="117" spans="4:4" x14ac:dyDescent="0.25">
      <c r="D117" s="141"/>
    </row>
    <row r="118" spans="4:4" x14ac:dyDescent="0.25">
      <c r="D118" s="141"/>
    </row>
    <row r="119" spans="4:4" x14ac:dyDescent="0.25">
      <c r="D119" s="141"/>
    </row>
    <row r="120" spans="4:4" x14ac:dyDescent="0.25">
      <c r="D120" s="141"/>
    </row>
    <row r="121" spans="4:4" x14ac:dyDescent="0.25">
      <c r="D121" s="141"/>
    </row>
    <row r="122" spans="4:4" x14ac:dyDescent="0.25">
      <c r="D122" s="141"/>
    </row>
    <row r="123" spans="4:4" x14ac:dyDescent="0.25">
      <c r="D123" s="141"/>
    </row>
    <row r="124" spans="4:4" x14ac:dyDescent="0.25">
      <c r="D124" s="141"/>
    </row>
    <row r="125" spans="4:4" x14ac:dyDescent="0.25">
      <c r="D125" s="141"/>
    </row>
    <row r="126" spans="4:4" x14ac:dyDescent="0.25">
      <c r="D126" s="141"/>
    </row>
    <row r="127" spans="4:4" x14ac:dyDescent="0.25">
      <c r="D127" s="141"/>
    </row>
    <row r="128" spans="4:4" x14ac:dyDescent="0.25">
      <c r="D128" s="141"/>
    </row>
    <row r="129" spans="4:4" x14ac:dyDescent="0.25">
      <c r="D129" s="141"/>
    </row>
    <row r="130" spans="4:4" x14ac:dyDescent="0.25">
      <c r="D130" s="141"/>
    </row>
    <row r="131" spans="4:4" x14ac:dyDescent="0.25">
      <c r="D131" s="141"/>
    </row>
    <row r="132" spans="4:4" x14ac:dyDescent="0.25">
      <c r="D132" s="141"/>
    </row>
    <row r="133" spans="4:4" x14ac:dyDescent="0.25">
      <c r="D133" s="141"/>
    </row>
    <row r="134" spans="4:4" x14ac:dyDescent="0.25">
      <c r="D134" s="141"/>
    </row>
    <row r="135" spans="4:4" x14ac:dyDescent="0.25">
      <c r="D135" s="141"/>
    </row>
    <row r="136" spans="4:4" x14ac:dyDescent="0.25">
      <c r="D136" s="141"/>
    </row>
    <row r="137" spans="4:4" x14ac:dyDescent="0.25">
      <c r="D137" s="141"/>
    </row>
    <row r="138" spans="4:4" x14ac:dyDescent="0.25">
      <c r="D138" s="141"/>
    </row>
    <row r="139" spans="4:4" x14ac:dyDescent="0.25">
      <c r="D139" s="141"/>
    </row>
    <row r="140" spans="4:4" x14ac:dyDescent="0.25">
      <c r="D140" s="141"/>
    </row>
    <row r="141" spans="4:4" x14ac:dyDescent="0.25">
      <c r="D141" s="141"/>
    </row>
    <row r="142" spans="4:4" x14ac:dyDescent="0.25">
      <c r="D142" s="141"/>
    </row>
    <row r="143" spans="4:4" x14ac:dyDescent="0.25">
      <c r="D143" s="141"/>
    </row>
    <row r="144" spans="4:4" x14ac:dyDescent="0.25">
      <c r="D144" s="141"/>
    </row>
    <row r="145" spans="4:4" x14ac:dyDescent="0.25">
      <c r="D145" s="141"/>
    </row>
    <row r="146" spans="4:4" x14ac:dyDescent="0.25">
      <c r="D146" s="141"/>
    </row>
    <row r="147" spans="4:4" x14ac:dyDescent="0.25">
      <c r="D147" s="141"/>
    </row>
    <row r="148" spans="4:4" x14ac:dyDescent="0.25">
      <c r="D148" s="141"/>
    </row>
    <row r="156" spans="4:4" x14ac:dyDescent="0.25">
      <c r="D156" s="141"/>
    </row>
    <row r="157" spans="4:4" x14ac:dyDescent="0.25">
      <c r="D157" s="141"/>
    </row>
    <row r="158" spans="4:4" x14ac:dyDescent="0.25">
      <c r="D158" s="141"/>
    </row>
    <row r="159" spans="4:4" x14ac:dyDescent="0.25">
      <c r="D159" s="141"/>
    </row>
    <row r="160" spans="4:4" x14ac:dyDescent="0.25">
      <c r="D160" s="141"/>
    </row>
    <row r="161" spans="4:5" x14ac:dyDescent="0.25">
      <c r="D161" s="141"/>
    </row>
    <row r="162" spans="4:5" x14ac:dyDescent="0.25">
      <c r="D162" s="141"/>
    </row>
    <row r="163" spans="4:5" x14ac:dyDescent="0.25">
      <c r="D163" s="141"/>
    </row>
    <row r="164" spans="4:5" x14ac:dyDescent="0.25">
      <c r="D164" s="141"/>
      <c r="E164">
        <v>12.5</v>
      </c>
    </row>
    <row r="165" spans="4:5" x14ac:dyDescent="0.25">
      <c r="D165" s="141"/>
    </row>
    <row r="166" spans="4:5" x14ac:dyDescent="0.25">
      <c r="D166" s="141"/>
    </row>
    <row r="167" spans="4:5" x14ac:dyDescent="0.25">
      <c r="D167" s="141"/>
    </row>
    <row r="168" spans="4:5" x14ac:dyDescent="0.25">
      <c r="D168" s="141"/>
    </row>
    <row r="169" spans="4:5" x14ac:dyDescent="0.25">
      <c r="D169" s="141"/>
    </row>
    <row r="170" spans="4:5" x14ac:dyDescent="0.25">
      <c r="D170" s="141"/>
    </row>
    <row r="171" spans="4:5" x14ac:dyDescent="0.25">
      <c r="D171" s="141"/>
    </row>
    <row r="172" spans="4:5" x14ac:dyDescent="0.25">
      <c r="D172" s="141"/>
      <c r="E172">
        <v>12.5</v>
      </c>
    </row>
    <row r="173" spans="4:5" x14ac:dyDescent="0.25">
      <c r="D173" s="141"/>
    </row>
  </sheetData>
  <pageMargins left="0.70866141732283472" right="0.70866141732283472" top="0.74803149606299213" bottom="0.74803149606299213" header="0.31496062992125984" footer="0.31496062992125984"/>
  <pageSetup paperSize="9" scale="95" fitToHeight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G175"/>
  <sheetViews>
    <sheetView workbookViewId="0">
      <selection activeCell="D13" sqref="D13"/>
    </sheetView>
  </sheetViews>
  <sheetFormatPr defaultRowHeight="15" x14ac:dyDescent="0.25"/>
  <cols>
    <col min="1" max="1" width="9.140625" style="14"/>
    <col min="2" max="2" width="17.140625" style="14" customWidth="1"/>
    <col min="3" max="3" width="35.28515625" style="14" customWidth="1"/>
    <col min="4" max="4" width="17.140625" style="14" customWidth="1"/>
    <col min="5" max="5" width="16.85546875" style="14" customWidth="1"/>
    <col min="6" max="16384" width="9.140625" style="14"/>
  </cols>
  <sheetData>
    <row r="1" spans="1:6" ht="66" customHeight="1" x14ac:dyDescent="0.25">
      <c r="D1" s="188" t="s">
        <v>448</v>
      </c>
      <c r="E1" s="188"/>
      <c r="F1" s="126"/>
    </row>
    <row r="2" spans="1:6" ht="17.25" customHeight="1" x14ac:dyDescent="0.25">
      <c r="D2" s="189" t="s">
        <v>720</v>
      </c>
      <c r="E2" s="189"/>
      <c r="F2" s="123"/>
    </row>
    <row r="3" spans="1:6" ht="84" customHeight="1" x14ac:dyDescent="0.25">
      <c r="C3" s="25"/>
      <c r="D3" s="188" t="s">
        <v>448</v>
      </c>
      <c r="E3" s="188"/>
    </row>
    <row r="4" spans="1:6" x14ac:dyDescent="0.25">
      <c r="D4" s="189" t="s">
        <v>449</v>
      </c>
      <c r="E4" s="189"/>
    </row>
    <row r="5" spans="1:6" x14ac:dyDescent="0.25">
      <c r="B5" s="19"/>
      <c r="C5" s="19"/>
      <c r="D5" s="20"/>
      <c r="E5" s="20"/>
    </row>
    <row r="6" spans="1:6" ht="42" customHeight="1" x14ac:dyDescent="0.25">
      <c r="A6" s="190" t="s">
        <v>442</v>
      </c>
      <c r="B6" s="190"/>
      <c r="C6" s="190"/>
      <c r="D6" s="190"/>
      <c r="E6" s="190"/>
    </row>
    <row r="7" spans="1:6" ht="33.75" customHeight="1" x14ac:dyDescent="0.25">
      <c r="B7" s="19"/>
      <c r="C7" s="19"/>
      <c r="D7" s="20"/>
      <c r="E7" s="20"/>
    </row>
    <row r="8" spans="1:6" x14ac:dyDescent="0.25">
      <c r="B8" s="15" t="s">
        <v>170</v>
      </c>
      <c r="C8" s="15"/>
      <c r="D8" s="15" t="s">
        <v>277</v>
      </c>
      <c r="E8" s="15" t="s">
        <v>52</v>
      </c>
    </row>
    <row r="9" spans="1:6" x14ac:dyDescent="0.25">
      <c r="B9" s="47" t="s">
        <v>1</v>
      </c>
      <c r="C9" s="47" t="s">
        <v>2</v>
      </c>
      <c r="D9" s="47" t="s">
        <v>3</v>
      </c>
      <c r="E9" s="47" t="s">
        <v>23</v>
      </c>
    </row>
    <row r="10" spans="1:6" x14ac:dyDescent="0.25">
      <c r="B10" s="2" t="s">
        <v>15</v>
      </c>
      <c r="C10" s="2" t="s">
        <v>5</v>
      </c>
      <c r="D10" s="137">
        <v>1.25</v>
      </c>
      <c r="E10" s="18">
        <v>12.5</v>
      </c>
    </row>
    <row r="11" spans="1:6" x14ac:dyDescent="0.25">
      <c r="B11" s="18"/>
      <c r="C11" s="18"/>
      <c r="D11" s="138">
        <f>SUM(D10:D10)</f>
        <v>1.25</v>
      </c>
      <c r="E11" s="23">
        <f>SUM(E10:E10)</f>
        <v>12.5</v>
      </c>
    </row>
    <row r="12" spans="1:6" x14ac:dyDescent="0.25">
      <c r="B12" s="19"/>
      <c r="C12" s="19"/>
      <c r="D12" s="20"/>
      <c r="E12" s="20"/>
    </row>
    <row r="13" spans="1:6" x14ac:dyDescent="0.25">
      <c r="B13" s="15" t="s">
        <v>170</v>
      </c>
      <c r="C13" s="15"/>
      <c r="D13" s="15" t="s">
        <v>277</v>
      </c>
      <c r="E13" s="15" t="s">
        <v>129</v>
      </c>
    </row>
    <row r="14" spans="1:6" x14ac:dyDescent="0.25">
      <c r="B14" s="47" t="s">
        <v>1</v>
      </c>
      <c r="C14" s="47" t="s">
        <v>2</v>
      </c>
      <c r="D14" s="47" t="s">
        <v>3</v>
      </c>
      <c r="E14" s="47" t="s">
        <v>23</v>
      </c>
    </row>
    <row r="15" spans="1:6" x14ac:dyDescent="0.25">
      <c r="B15" s="18" t="s">
        <v>6</v>
      </c>
      <c r="C15" s="2" t="s">
        <v>7</v>
      </c>
      <c r="D15" s="18">
        <v>0.25</v>
      </c>
      <c r="E15" s="18">
        <v>2.5</v>
      </c>
    </row>
    <row r="16" spans="1:6" x14ac:dyDescent="0.25">
      <c r="B16" s="18"/>
      <c r="C16" s="18"/>
      <c r="D16" s="23">
        <f>SUM(D15:D15)</f>
        <v>0.25</v>
      </c>
      <c r="E16" s="23">
        <f>SUM(E15:E15)</f>
        <v>2.5</v>
      </c>
    </row>
    <row r="17" spans="2:7" x14ac:dyDescent="0.25">
      <c r="B17" s="19"/>
      <c r="C17" s="19"/>
      <c r="D17" s="20"/>
      <c r="E17" s="20"/>
    </row>
    <row r="18" spans="2:7" x14ac:dyDescent="0.25">
      <c r="B18" s="117" t="s">
        <v>458</v>
      </c>
      <c r="C18" s="117"/>
      <c r="D18" s="98" t="s">
        <v>454</v>
      </c>
      <c r="E18" s="98" t="s">
        <v>52</v>
      </c>
    </row>
    <row r="19" spans="2:7" x14ac:dyDescent="0.25">
      <c r="B19" s="47" t="s">
        <v>1</v>
      </c>
      <c r="C19" s="47" t="s">
        <v>2</v>
      </c>
      <c r="D19" s="47" t="s">
        <v>3</v>
      </c>
      <c r="E19" s="47" t="s">
        <v>23</v>
      </c>
    </row>
    <row r="20" spans="2:7" ht="30" x14ac:dyDescent="0.25">
      <c r="B20" s="2" t="s">
        <v>459</v>
      </c>
      <c r="C20" s="2" t="s">
        <v>460</v>
      </c>
      <c r="D20" s="137">
        <v>0.25</v>
      </c>
      <c r="E20" s="18">
        <v>2.7</v>
      </c>
    </row>
    <row r="21" spans="2:7" x14ac:dyDescent="0.25">
      <c r="B21" s="2" t="s">
        <v>461</v>
      </c>
      <c r="C21" s="2" t="s">
        <v>462</v>
      </c>
      <c r="D21" s="137">
        <v>0.3</v>
      </c>
      <c r="E21" s="18">
        <v>3</v>
      </c>
    </row>
    <row r="22" spans="2:7" x14ac:dyDescent="0.25">
      <c r="B22" s="18"/>
      <c r="C22" s="18"/>
      <c r="D22" s="138">
        <f>SUM(D20:D21)</f>
        <v>0.55000000000000004</v>
      </c>
      <c r="E22" s="23">
        <f>SUM(E20:E21)</f>
        <v>5.7</v>
      </c>
    </row>
    <row r="26" spans="2:7" x14ac:dyDescent="0.25">
      <c r="F26" s="19"/>
      <c r="G26" s="19"/>
    </row>
    <row r="46" spans="2:2" x14ac:dyDescent="0.25">
      <c r="B46" s="22"/>
    </row>
    <row r="100" spans="4:4" x14ac:dyDescent="0.25">
      <c r="D100" s="53"/>
    </row>
    <row r="102" spans="4:4" x14ac:dyDescent="0.25">
      <c r="D102" s="53"/>
    </row>
    <row r="104" spans="4:4" x14ac:dyDescent="0.25">
      <c r="D104" s="53"/>
    </row>
    <row r="105" spans="4:4" x14ac:dyDescent="0.25">
      <c r="D105" s="53"/>
    </row>
    <row r="106" spans="4:4" x14ac:dyDescent="0.25">
      <c r="D106" s="53"/>
    </row>
    <row r="107" spans="4:4" x14ac:dyDescent="0.25">
      <c r="D107" s="53"/>
    </row>
    <row r="108" spans="4:4" x14ac:dyDescent="0.25">
      <c r="D108" s="53"/>
    </row>
    <row r="109" spans="4:4" x14ac:dyDescent="0.25">
      <c r="D109" s="53"/>
    </row>
    <row r="110" spans="4:4" x14ac:dyDescent="0.25">
      <c r="D110" s="53"/>
    </row>
    <row r="111" spans="4:4" x14ac:dyDescent="0.25">
      <c r="D111" s="53"/>
    </row>
    <row r="112" spans="4:4" x14ac:dyDescent="0.25">
      <c r="D112" s="53"/>
    </row>
    <row r="113" spans="4:4" x14ac:dyDescent="0.25">
      <c r="D113" s="53"/>
    </row>
    <row r="114" spans="4:4" x14ac:dyDescent="0.25">
      <c r="D114" s="53"/>
    </row>
    <row r="115" spans="4:4" x14ac:dyDescent="0.25">
      <c r="D115" s="53"/>
    </row>
    <row r="116" spans="4:4" x14ac:dyDescent="0.25">
      <c r="D116" s="53"/>
    </row>
    <row r="117" spans="4:4" x14ac:dyDescent="0.25">
      <c r="D117" s="53"/>
    </row>
    <row r="118" spans="4:4" x14ac:dyDescent="0.25">
      <c r="D118" s="53"/>
    </row>
    <row r="119" spans="4:4" x14ac:dyDescent="0.25">
      <c r="D119" s="53"/>
    </row>
    <row r="120" spans="4:4" x14ac:dyDescent="0.25">
      <c r="D120" s="53"/>
    </row>
    <row r="121" spans="4:4" x14ac:dyDescent="0.25">
      <c r="D121" s="53"/>
    </row>
    <row r="122" spans="4:4" x14ac:dyDescent="0.25">
      <c r="D122" s="53"/>
    </row>
    <row r="123" spans="4:4" x14ac:dyDescent="0.25">
      <c r="D123" s="53"/>
    </row>
    <row r="124" spans="4:4" x14ac:dyDescent="0.25">
      <c r="D124" s="53"/>
    </row>
    <row r="125" spans="4:4" x14ac:dyDescent="0.25">
      <c r="D125" s="53"/>
    </row>
    <row r="126" spans="4:4" x14ac:dyDescent="0.25">
      <c r="D126" s="53"/>
    </row>
    <row r="127" spans="4:4" x14ac:dyDescent="0.25">
      <c r="D127" s="53"/>
    </row>
    <row r="128" spans="4:4" x14ac:dyDescent="0.25">
      <c r="D128" s="53"/>
    </row>
    <row r="129" spans="4:4" x14ac:dyDescent="0.25">
      <c r="D129" s="53"/>
    </row>
    <row r="130" spans="4:4" x14ac:dyDescent="0.25">
      <c r="D130" s="53"/>
    </row>
    <row r="131" spans="4:4" x14ac:dyDescent="0.25">
      <c r="D131" s="53"/>
    </row>
    <row r="132" spans="4:4" x14ac:dyDescent="0.25">
      <c r="D132" s="53"/>
    </row>
    <row r="133" spans="4:4" x14ac:dyDescent="0.25">
      <c r="D133" s="53"/>
    </row>
    <row r="134" spans="4:4" x14ac:dyDescent="0.25">
      <c r="D134" s="53"/>
    </row>
    <row r="135" spans="4:4" x14ac:dyDescent="0.25">
      <c r="D135" s="53"/>
    </row>
    <row r="136" spans="4:4" x14ac:dyDescent="0.25">
      <c r="D136" s="53"/>
    </row>
    <row r="137" spans="4:4" x14ac:dyDescent="0.25">
      <c r="D137" s="53"/>
    </row>
    <row r="138" spans="4:4" x14ac:dyDescent="0.25">
      <c r="D138" s="53"/>
    </row>
    <row r="139" spans="4:4" x14ac:dyDescent="0.25">
      <c r="D139" s="53"/>
    </row>
    <row r="140" spans="4:4" x14ac:dyDescent="0.25">
      <c r="D140" s="53"/>
    </row>
    <row r="141" spans="4:4" x14ac:dyDescent="0.25">
      <c r="D141" s="53"/>
    </row>
    <row r="142" spans="4:4" x14ac:dyDescent="0.25">
      <c r="D142" s="53"/>
    </row>
    <row r="143" spans="4:4" x14ac:dyDescent="0.25">
      <c r="D143" s="53"/>
    </row>
    <row r="144" spans="4:4" x14ac:dyDescent="0.25">
      <c r="D144" s="53"/>
    </row>
    <row r="145" spans="4:4" x14ac:dyDescent="0.25">
      <c r="D145" s="53"/>
    </row>
    <row r="146" spans="4:4" x14ac:dyDescent="0.25">
      <c r="D146" s="53"/>
    </row>
    <row r="147" spans="4:4" x14ac:dyDescent="0.25">
      <c r="D147" s="53"/>
    </row>
    <row r="148" spans="4:4" x14ac:dyDescent="0.25">
      <c r="D148" s="53"/>
    </row>
    <row r="149" spans="4:4" x14ac:dyDescent="0.25">
      <c r="D149" s="53"/>
    </row>
    <row r="150" spans="4:4" x14ac:dyDescent="0.25">
      <c r="D150" s="53"/>
    </row>
    <row r="158" spans="4:4" x14ac:dyDescent="0.25">
      <c r="D158" s="53"/>
    </row>
    <row r="159" spans="4:4" x14ac:dyDescent="0.25">
      <c r="D159" s="53"/>
    </row>
    <row r="160" spans="4:4" x14ac:dyDescent="0.25">
      <c r="D160" s="53"/>
    </row>
    <row r="161" spans="4:5" x14ac:dyDescent="0.25">
      <c r="D161" s="53"/>
    </row>
    <row r="162" spans="4:5" x14ac:dyDescent="0.25">
      <c r="D162" s="53"/>
    </row>
    <row r="163" spans="4:5" x14ac:dyDescent="0.25">
      <c r="D163" s="53"/>
    </row>
    <row r="164" spans="4:5" x14ac:dyDescent="0.25">
      <c r="D164" s="53"/>
    </row>
    <row r="165" spans="4:5" x14ac:dyDescent="0.25">
      <c r="D165" s="53"/>
    </row>
    <row r="166" spans="4:5" x14ac:dyDescent="0.25">
      <c r="D166" s="53"/>
      <c r="E166" s="14">
        <v>12.5</v>
      </c>
    </row>
    <row r="167" spans="4:5" x14ac:dyDescent="0.25">
      <c r="D167" s="53"/>
    </row>
    <row r="168" spans="4:5" x14ac:dyDescent="0.25">
      <c r="D168" s="53"/>
    </row>
    <row r="169" spans="4:5" x14ac:dyDescent="0.25">
      <c r="D169" s="53"/>
    </row>
    <row r="170" spans="4:5" x14ac:dyDescent="0.25">
      <c r="D170" s="53"/>
    </row>
    <row r="171" spans="4:5" x14ac:dyDescent="0.25">
      <c r="D171" s="53"/>
    </row>
    <row r="172" spans="4:5" x14ac:dyDescent="0.25">
      <c r="D172" s="53"/>
    </row>
    <row r="173" spans="4:5" x14ac:dyDescent="0.25">
      <c r="D173" s="53"/>
    </row>
    <row r="174" spans="4:5" x14ac:dyDescent="0.25">
      <c r="D174" s="53"/>
      <c r="E174" s="14">
        <v>12.5</v>
      </c>
    </row>
    <row r="175" spans="4:5" x14ac:dyDescent="0.25">
      <c r="D175" s="53"/>
    </row>
  </sheetData>
  <mergeCells count="5">
    <mergeCell ref="D3:E3"/>
    <mergeCell ref="D4:E4"/>
    <mergeCell ref="A6:E6"/>
    <mergeCell ref="D1:E1"/>
    <mergeCell ref="D2:E2"/>
  </mergeCells>
  <pageMargins left="0.70866141732283472" right="0.70866141732283472" top="0.74803149606299213" bottom="0.74803149606299213" header="0.31496062992125984" footer="0.31496062992125984"/>
  <pageSetup paperSize="9" scale="91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tabColor rgb="FFFFC000"/>
    <pageSetUpPr fitToPage="1"/>
  </sheetPr>
  <dimension ref="A1:G199"/>
  <sheetViews>
    <sheetView workbookViewId="0">
      <selection activeCell="S92" sqref="S92"/>
    </sheetView>
  </sheetViews>
  <sheetFormatPr defaultRowHeight="15" x14ac:dyDescent="0.25"/>
  <cols>
    <col min="1" max="1" width="23.7109375" style="53" customWidth="1"/>
    <col min="2" max="2" width="33.7109375" style="53" customWidth="1"/>
    <col min="3" max="3" width="9.85546875" style="53" customWidth="1"/>
    <col min="4" max="4" width="11.42578125" style="53" customWidth="1"/>
    <col min="5" max="16384" width="9.140625" style="53"/>
  </cols>
  <sheetData>
    <row r="1" spans="1:6" ht="66" customHeight="1" x14ac:dyDescent="0.25">
      <c r="F1" s="112"/>
    </row>
    <row r="2" spans="1:6" ht="23.25" customHeight="1" x14ac:dyDescent="0.25">
      <c r="F2" s="112"/>
    </row>
    <row r="3" spans="1:6" ht="21" customHeight="1" x14ac:dyDescent="0.25"/>
    <row r="4" spans="1:6" x14ac:dyDescent="0.25">
      <c r="B4" s="54" t="s">
        <v>441</v>
      </c>
    </row>
    <row r="6" spans="1:6" x14ac:dyDescent="0.25">
      <c r="A6" s="55" t="s">
        <v>0</v>
      </c>
      <c r="B6" s="55" t="s">
        <v>60</v>
      </c>
      <c r="C6" s="55"/>
      <c r="D6" s="55"/>
    </row>
    <row r="7" spans="1:6" x14ac:dyDescent="0.25">
      <c r="E7" s="56"/>
    </row>
    <row r="8" spans="1:6" ht="30" x14ac:dyDescent="0.25">
      <c r="A8" s="57" t="s">
        <v>1</v>
      </c>
      <c r="B8" s="57" t="s">
        <v>2</v>
      </c>
      <c r="C8" s="58" t="s">
        <v>59</v>
      </c>
      <c r="D8" s="57" t="s">
        <v>3</v>
      </c>
      <c r="E8" s="57" t="s">
        <v>23</v>
      </c>
    </row>
    <row r="9" spans="1:6" ht="30" x14ac:dyDescent="0.25">
      <c r="A9" s="59" t="s">
        <v>12</v>
      </c>
      <c r="B9" s="59" t="s">
        <v>16</v>
      </c>
      <c r="C9" s="59">
        <v>1</v>
      </c>
      <c r="D9" s="60">
        <v>0.21</v>
      </c>
      <c r="E9" s="60">
        <v>2.06</v>
      </c>
    </row>
    <row r="10" spans="1:6" x14ac:dyDescent="0.25">
      <c r="A10" s="60" t="s">
        <v>13</v>
      </c>
      <c r="B10" s="60" t="s">
        <v>11</v>
      </c>
      <c r="C10" s="60">
        <v>1</v>
      </c>
      <c r="D10" s="60">
        <v>0.46</v>
      </c>
      <c r="E10" s="60">
        <v>4.57</v>
      </c>
    </row>
    <row r="11" spans="1:6" ht="54" customHeight="1" x14ac:dyDescent="0.25">
      <c r="A11" s="60" t="s">
        <v>61</v>
      </c>
      <c r="B11" s="59" t="s">
        <v>62</v>
      </c>
      <c r="C11" s="59">
        <v>1</v>
      </c>
      <c r="D11" s="60">
        <v>1.31</v>
      </c>
      <c r="E11" s="60">
        <v>13.16</v>
      </c>
    </row>
    <row r="12" spans="1:6" ht="30" x14ac:dyDescent="0.25">
      <c r="A12" s="59" t="s">
        <v>8</v>
      </c>
      <c r="B12" s="59" t="s">
        <v>21</v>
      </c>
      <c r="C12" s="59">
        <v>1</v>
      </c>
      <c r="D12" s="60">
        <v>1.1599999999999999</v>
      </c>
      <c r="E12" s="60">
        <v>11.64</v>
      </c>
    </row>
    <row r="13" spans="1:6" ht="45" x14ac:dyDescent="0.25">
      <c r="A13" s="59" t="s">
        <v>10</v>
      </c>
      <c r="B13" s="59" t="s">
        <v>9</v>
      </c>
      <c r="C13" s="59">
        <v>1</v>
      </c>
      <c r="D13" s="137">
        <v>1.7</v>
      </c>
      <c r="E13" s="74">
        <v>17</v>
      </c>
    </row>
    <row r="14" spans="1:6" ht="30" x14ac:dyDescent="0.25">
      <c r="A14" s="59" t="s">
        <v>22</v>
      </c>
      <c r="B14" s="59" t="s">
        <v>4</v>
      </c>
      <c r="C14" s="59"/>
      <c r="D14" s="60">
        <v>0.93</v>
      </c>
      <c r="E14" s="60">
        <v>9.34</v>
      </c>
    </row>
    <row r="15" spans="1:6" x14ac:dyDescent="0.25">
      <c r="A15" s="60"/>
      <c r="B15" s="60"/>
      <c r="C15" s="60"/>
      <c r="D15" s="24">
        <f>SUM(D9:D14)</f>
        <v>5.77</v>
      </c>
      <c r="E15" s="24">
        <f>SUM(E9:E14)</f>
        <v>57.769999999999996</v>
      </c>
    </row>
    <row r="16" spans="1:6" x14ac:dyDescent="0.25">
      <c r="A16" s="61"/>
      <c r="B16" s="61"/>
      <c r="C16" s="61"/>
      <c r="D16" s="62"/>
      <c r="E16" s="62"/>
    </row>
    <row r="17" spans="1:7" x14ac:dyDescent="0.25">
      <c r="A17" s="151" t="s">
        <v>0</v>
      </c>
      <c r="B17" s="151" t="s">
        <v>623</v>
      </c>
      <c r="C17" s="151"/>
      <c r="D17" s="196" t="s">
        <v>57</v>
      </c>
      <c r="E17" s="196"/>
    </row>
    <row r="18" spans="1:7" x14ac:dyDescent="0.25">
      <c r="A18" s="150"/>
      <c r="B18" s="150"/>
      <c r="C18" s="150"/>
      <c r="D18" s="150"/>
      <c r="E18" s="150"/>
    </row>
    <row r="19" spans="1:7" ht="30" x14ac:dyDescent="0.25">
      <c r="A19" s="152" t="s">
        <v>1</v>
      </c>
      <c r="B19" s="152" t="s">
        <v>2</v>
      </c>
      <c r="C19" s="153" t="s">
        <v>59</v>
      </c>
      <c r="D19" s="152" t="s">
        <v>3</v>
      </c>
      <c r="E19" s="152" t="s">
        <v>23</v>
      </c>
    </row>
    <row r="20" spans="1:7" ht="30" customHeight="1" x14ac:dyDescent="0.25">
      <c r="A20" s="154" t="s">
        <v>672</v>
      </c>
      <c r="B20" s="154" t="s">
        <v>16</v>
      </c>
      <c r="C20" s="154">
        <v>1</v>
      </c>
      <c r="D20" s="155">
        <v>0.21</v>
      </c>
      <c r="E20" s="155">
        <v>2.06</v>
      </c>
    </row>
    <row r="21" spans="1:7" x14ac:dyDescent="0.25">
      <c r="A21" s="154" t="s">
        <v>679</v>
      </c>
      <c r="B21" s="154" t="s">
        <v>11</v>
      </c>
      <c r="C21" s="154">
        <v>1</v>
      </c>
      <c r="D21" s="155">
        <v>0.46</v>
      </c>
      <c r="E21" s="155">
        <v>4.57</v>
      </c>
    </row>
    <row r="22" spans="1:7" ht="27.75" customHeight="1" x14ac:dyDescent="0.25">
      <c r="A22" s="154" t="s">
        <v>684</v>
      </c>
      <c r="B22" s="154" t="s">
        <v>62</v>
      </c>
      <c r="C22" s="154">
        <v>1</v>
      </c>
      <c r="D22" s="155">
        <v>1.31</v>
      </c>
      <c r="E22" s="155">
        <v>13.16</v>
      </c>
    </row>
    <row r="23" spans="1:7" ht="27.75" customHeight="1" x14ac:dyDescent="0.25">
      <c r="A23" s="154" t="s">
        <v>680</v>
      </c>
      <c r="B23" s="154" t="s">
        <v>685</v>
      </c>
      <c r="C23" s="154">
        <v>1</v>
      </c>
      <c r="D23" s="155">
        <v>0.5</v>
      </c>
      <c r="E23" s="155">
        <v>4.96</v>
      </c>
    </row>
    <row r="24" spans="1:7" x14ac:dyDescent="0.25">
      <c r="A24" s="154" t="s">
        <v>15</v>
      </c>
      <c r="B24" s="154" t="s">
        <v>5</v>
      </c>
      <c r="C24" s="154">
        <v>1</v>
      </c>
      <c r="D24" s="155">
        <v>1.25</v>
      </c>
      <c r="E24" s="155">
        <v>12.5</v>
      </c>
    </row>
    <row r="25" spans="1:7" x14ac:dyDescent="0.25">
      <c r="A25" s="155"/>
      <c r="B25" s="155"/>
      <c r="C25" s="155"/>
      <c r="D25" s="156">
        <f>SUM(D20:D24)</f>
        <v>3.73</v>
      </c>
      <c r="E25" s="156">
        <f>SUM(E20:E24)</f>
        <v>37.25</v>
      </c>
    </row>
    <row r="26" spans="1:7" x14ac:dyDescent="0.25">
      <c r="A26" s="148"/>
      <c r="B26" s="148"/>
      <c r="C26" s="148"/>
      <c r="D26" s="149"/>
      <c r="E26" s="149"/>
    </row>
    <row r="27" spans="1:7" x14ac:dyDescent="0.25">
      <c r="A27" s="151" t="s">
        <v>0</v>
      </c>
      <c r="B27" s="151" t="s">
        <v>696</v>
      </c>
      <c r="C27" s="151"/>
      <c r="D27" s="196" t="s">
        <v>38</v>
      </c>
      <c r="E27" s="197"/>
    </row>
    <row r="28" spans="1:7" x14ac:dyDescent="0.25">
      <c r="A28" s="150"/>
      <c r="B28" s="150"/>
      <c r="C28" s="150"/>
      <c r="D28" s="150"/>
      <c r="E28" s="150"/>
      <c r="F28" s="61"/>
      <c r="G28" s="61"/>
    </row>
    <row r="29" spans="1:7" ht="30" x14ac:dyDescent="0.25">
      <c r="A29" s="152" t="s">
        <v>1</v>
      </c>
      <c r="B29" s="152" t="s">
        <v>2</v>
      </c>
      <c r="C29" s="153" t="s">
        <v>59</v>
      </c>
      <c r="D29" s="152" t="s">
        <v>3</v>
      </c>
      <c r="E29" s="152" t="s">
        <v>23</v>
      </c>
    </row>
    <row r="30" spans="1:7" x14ac:dyDescent="0.25">
      <c r="A30" s="155" t="s">
        <v>681</v>
      </c>
      <c r="B30" s="154" t="s">
        <v>7</v>
      </c>
      <c r="C30" s="154">
        <v>1</v>
      </c>
      <c r="D30" s="155">
        <v>0.25</v>
      </c>
      <c r="E30" s="155">
        <v>2.5</v>
      </c>
    </row>
    <row r="31" spans="1:7" ht="29.25" customHeight="1" x14ac:dyDescent="0.25">
      <c r="A31" s="154" t="s">
        <v>682</v>
      </c>
      <c r="B31" s="154" t="s">
        <v>686</v>
      </c>
      <c r="C31" s="154">
        <v>1</v>
      </c>
      <c r="D31" s="155">
        <v>1.1599999999999999</v>
      </c>
      <c r="E31" s="155">
        <v>11.64</v>
      </c>
    </row>
    <row r="32" spans="1:7" s="91" customFormat="1" ht="28.5" customHeight="1" x14ac:dyDescent="0.25">
      <c r="A32" s="154" t="s">
        <v>683</v>
      </c>
      <c r="B32" s="154" t="s">
        <v>687</v>
      </c>
      <c r="C32" s="154">
        <v>1</v>
      </c>
      <c r="D32" s="154">
        <v>1.7</v>
      </c>
      <c r="E32" s="154">
        <v>17</v>
      </c>
    </row>
    <row r="33" spans="1:7" ht="28.5" customHeight="1" x14ac:dyDescent="0.25">
      <c r="A33" s="154" t="s">
        <v>626</v>
      </c>
      <c r="B33" s="154" t="s">
        <v>627</v>
      </c>
      <c r="C33" s="154">
        <v>1</v>
      </c>
      <c r="D33" s="155">
        <v>0.93</v>
      </c>
      <c r="E33" s="155">
        <v>9.34</v>
      </c>
    </row>
    <row r="34" spans="1:7" x14ac:dyDescent="0.25">
      <c r="A34" s="154"/>
      <c r="B34" s="154"/>
      <c r="C34" s="154"/>
      <c r="D34" s="156">
        <f>SUM(D30:D33)</f>
        <v>4.04</v>
      </c>
      <c r="E34" s="156">
        <f>SUM(E30:E33)</f>
        <v>40.480000000000004</v>
      </c>
    </row>
    <row r="35" spans="1:7" x14ac:dyDescent="0.25">
      <c r="A35" s="157"/>
      <c r="B35" s="157"/>
      <c r="C35" s="157"/>
      <c r="D35" s="157"/>
      <c r="E35" s="157"/>
    </row>
    <row r="36" spans="1:7" x14ac:dyDescent="0.25">
      <c r="A36" s="158" t="s">
        <v>0</v>
      </c>
      <c r="B36" s="158" t="s">
        <v>63</v>
      </c>
      <c r="C36" s="158"/>
      <c r="D36" s="198" t="s">
        <v>57</v>
      </c>
      <c r="E36" s="198"/>
    </row>
    <row r="37" spans="1:7" x14ac:dyDescent="0.25">
      <c r="A37" s="157"/>
      <c r="B37" s="157"/>
      <c r="C37" s="157"/>
      <c r="D37" s="157"/>
      <c r="E37" s="157"/>
    </row>
    <row r="38" spans="1:7" ht="30" x14ac:dyDescent="0.25">
      <c r="A38" s="159" t="s">
        <v>1</v>
      </c>
      <c r="B38" s="159" t="s">
        <v>2</v>
      </c>
      <c r="C38" s="48" t="s">
        <v>59</v>
      </c>
      <c r="D38" s="159" t="s">
        <v>3</v>
      </c>
      <c r="E38" s="159" t="s">
        <v>23</v>
      </c>
    </row>
    <row r="39" spans="1:7" ht="30" x14ac:dyDescent="0.25">
      <c r="A39" s="16" t="s">
        <v>18</v>
      </c>
      <c r="B39" s="16" t="s">
        <v>19</v>
      </c>
      <c r="C39" s="16">
        <v>1</v>
      </c>
      <c r="D39" s="17">
        <v>0.03</v>
      </c>
      <c r="E39" s="17">
        <v>0.32</v>
      </c>
    </row>
    <row r="40" spans="1:7" x14ac:dyDescent="0.25">
      <c r="A40" s="16" t="s">
        <v>15</v>
      </c>
      <c r="B40" s="16" t="s">
        <v>5</v>
      </c>
      <c r="C40" s="16">
        <v>1</v>
      </c>
      <c r="D40" s="17">
        <v>1.25</v>
      </c>
      <c r="E40" s="17">
        <v>12.5</v>
      </c>
    </row>
    <row r="41" spans="1:7" x14ac:dyDescent="0.25">
      <c r="A41" s="17"/>
      <c r="B41" s="17"/>
      <c r="C41" s="17"/>
      <c r="D41" s="160">
        <f>SUM(D39:D40)</f>
        <v>1.28</v>
      </c>
      <c r="E41" s="160">
        <f>SUM(E39:E40)</f>
        <v>12.82</v>
      </c>
    </row>
    <row r="42" spans="1:7" x14ac:dyDescent="0.25">
      <c r="A42" s="61"/>
      <c r="B42" s="61"/>
      <c r="C42" s="61"/>
      <c r="D42" s="62"/>
      <c r="E42" s="62"/>
    </row>
    <row r="43" spans="1:7" x14ac:dyDescent="0.25">
      <c r="A43" s="105" t="s">
        <v>0</v>
      </c>
      <c r="B43" s="105" t="s">
        <v>63</v>
      </c>
      <c r="C43" s="55"/>
      <c r="D43" s="195" t="s">
        <v>38</v>
      </c>
      <c r="E43" s="192"/>
    </row>
    <row r="44" spans="1:7" x14ac:dyDescent="0.25">
      <c r="F44" s="61"/>
      <c r="G44" s="61"/>
    </row>
    <row r="45" spans="1:7" ht="30" x14ac:dyDescent="0.25">
      <c r="A45" s="57" t="s">
        <v>1</v>
      </c>
      <c r="B45" s="57" t="s">
        <v>2</v>
      </c>
      <c r="C45" s="58" t="s">
        <v>59</v>
      </c>
      <c r="D45" s="57" t="s">
        <v>3</v>
      </c>
      <c r="E45" s="57" t="s">
        <v>23</v>
      </c>
    </row>
    <row r="46" spans="1:7" x14ac:dyDescent="0.25">
      <c r="A46" s="60" t="s">
        <v>6</v>
      </c>
      <c r="B46" s="59" t="s">
        <v>7</v>
      </c>
      <c r="C46" s="59">
        <v>1</v>
      </c>
      <c r="D46" s="60">
        <v>0.25</v>
      </c>
      <c r="E46" s="60">
        <v>2.5</v>
      </c>
    </row>
    <row r="47" spans="1:7" ht="30" x14ac:dyDescent="0.25">
      <c r="A47" s="59" t="s">
        <v>12</v>
      </c>
      <c r="B47" s="59" t="s">
        <v>16</v>
      </c>
      <c r="C47" s="59">
        <v>1</v>
      </c>
      <c r="D47" s="60">
        <v>0.21</v>
      </c>
      <c r="E47" s="60">
        <v>2.06</v>
      </c>
    </row>
    <row r="48" spans="1:7" x14ac:dyDescent="0.25">
      <c r="A48" s="60" t="s">
        <v>13</v>
      </c>
      <c r="B48" s="60" t="s">
        <v>11</v>
      </c>
      <c r="C48" s="59">
        <v>1</v>
      </c>
      <c r="D48" s="60">
        <v>0.46</v>
      </c>
      <c r="E48" s="60">
        <v>4.57</v>
      </c>
    </row>
    <row r="49" spans="1:5" ht="45" x14ac:dyDescent="0.25">
      <c r="A49" s="60" t="s">
        <v>61</v>
      </c>
      <c r="B49" s="59" t="s">
        <v>62</v>
      </c>
      <c r="C49" s="59">
        <v>1</v>
      </c>
      <c r="D49" s="60">
        <v>1.31</v>
      </c>
      <c r="E49" s="60">
        <v>13.16</v>
      </c>
    </row>
    <row r="50" spans="1:5" ht="45" x14ac:dyDescent="0.25">
      <c r="A50" s="60" t="s">
        <v>14</v>
      </c>
      <c r="B50" s="59" t="s">
        <v>20</v>
      </c>
      <c r="C50" s="59">
        <v>1</v>
      </c>
      <c r="D50" s="60">
        <f>0.5</f>
        <v>0.5</v>
      </c>
      <c r="E50" s="60">
        <v>4.96</v>
      </c>
    </row>
    <row r="51" spans="1:5" x14ac:dyDescent="0.25">
      <c r="A51" s="59" t="s">
        <v>15</v>
      </c>
      <c r="B51" s="59" t="s">
        <v>5</v>
      </c>
      <c r="C51" s="59">
        <v>1</v>
      </c>
      <c r="D51" s="137">
        <v>1.25</v>
      </c>
      <c r="E51" s="60">
        <v>12.5</v>
      </c>
    </row>
    <row r="52" spans="1:5" x14ac:dyDescent="0.25">
      <c r="A52" s="59"/>
      <c r="B52" s="59"/>
      <c r="C52" s="59"/>
      <c r="D52" s="24">
        <f>SUM(D46:D51)</f>
        <v>3.98</v>
      </c>
      <c r="E52" s="24">
        <f>SUM(E46:E51)</f>
        <v>39.75</v>
      </c>
    </row>
    <row r="53" spans="1:5" x14ac:dyDescent="0.25">
      <c r="A53" s="63"/>
      <c r="B53" s="63"/>
      <c r="C53" s="63"/>
      <c r="D53" s="62"/>
      <c r="E53" s="62"/>
    </row>
    <row r="54" spans="1:5" x14ac:dyDescent="0.25">
      <c r="A54" s="105" t="s">
        <v>0</v>
      </c>
      <c r="B54" s="105" t="s">
        <v>63</v>
      </c>
      <c r="C54" s="55"/>
      <c r="D54" s="195" t="s">
        <v>39</v>
      </c>
      <c r="E54" s="192"/>
    </row>
    <row r="56" spans="1:5" ht="30" x14ac:dyDescent="0.25">
      <c r="A56" s="57" t="s">
        <v>1</v>
      </c>
      <c r="B56" s="57" t="s">
        <v>2</v>
      </c>
      <c r="C56" s="58" t="s">
        <v>59</v>
      </c>
      <c r="D56" s="57" t="s">
        <v>3</v>
      </c>
      <c r="E56" s="57" t="s">
        <v>23</v>
      </c>
    </row>
    <row r="57" spans="1:5" x14ac:dyDescent="0.25">
      <c r="A57" s="60" t="s">
        <v>6</v>
      </c>
      <c r="B57" s="59" t="s">
        <v>7</v>
      </c>
      <c r="C57" s="59">
        <v>1</v>
      </c>
      <c r="D57" s="60">
        <v>0.25</v>
      </c>
      <c r="E57" s="60">
        <v>2.5</v>
      </c>
    </row>
    <row r="58" spans="1:5" ht="30" x14ac:dyDescent="0.25">
      <c r="A58" s="59" t="s">
        <v>8</v>
      </c>
      <c r="B58" s="59" t="s">
        <v>21</v>
      </c>
      <c r="C58" s="59">
        <v>1</v>
      </c>
      <c r="D58" s="60">
        <f>1.16</f>
        <v>1.1599999999999999</v>
      </c>
      <c r="E58" s="60">
        <f>11.64</f>
        <v>11.64</v>
      </c>
    </row>
    <row r="59" spans="1:5" ht="30" x14ac:dyDescent="0.25">
      <c r="A59" s="59" t="s">
        <v>10</v>
      </c>
      <c r="B59" s="59" t="s">
        <v>58</v>
      </c>
      <c r="C59" s="59">
        <v>1</v>
      </c>
      <c r="D59" s="137">
        <v>1.7</v>
      </c>
      <c r="E59" s="74">
        <v>17</v>
      </c>
    </row>
    <row r="60" spans="1:5" ht="30" x14ac:dyDescent="0.25">
      <c r="A60" s="59" t="s">
        <v>22</v>
      </c>
      <c r="B60" s="59" t="s">
        <v>4</v>
      </c>
      <c r="C60" s="59">
        <v>1</v>
      </c>
      <c r="D60" s="60">
        <v>0.93</v>
      </c>
      <c r="E60" s="60">
        <v>9.34</v>
      </c>
    </row>
    <row r="61" spans="1:5" x14ac:dyDescent="0.25">
      <c r="A61" s="60"/>
      <c r="B61" s="60"/>
      <c r="C61" s="60"/>
      <c r="D61" s="24">
        <f>SUM(D57:D60)</f>
        <v>4.04</v>
      </c>
      <c r="E61" s="24">
        <f>SUM(E57:E60)</f>
        <v>40.480000000000004</v>
      </c>
    </row>
    <row r="62" spans="1:5" x14ac:dyDescent="0.25">
      <c r="A62" s="61"/>
      <c r="B62" s="61"/>
      <c r="C62" s="61"/>
      <c r="D62" s="62"/>
      <c r="E62" s="62"/>
    </row>
    <row r="63" spans="1:5" x14ac:dyDescent="0.25">
      <c r="A63" s="117" t="s">
        <v>169</v>
      </c>
      <c r="B63" s="117" t="s">
        <v>60</v>
      </c>
      <c r="C63" s="117"/>
      <c r="D63" s="191"/>
      <c r="E63" s="191"/>
    </row>
    <row r="65" spans="1:5" ht="30" x14ac:dyDescent="0.25">
      <c r="A65" s="57" t="s">
        <v>1</v>
      </c>
      <c r="B65" s="57" t="s">
        <v>2</v>
      </c>
      <c r="C65" s="58" t="s">
        <v>59</v>
      </c>
      <c r="D65" s="57" t="s">
        <v>3</v>
      </c>
      <c r="E65" s="57" t="s">
        <v>23</v>
      </c>
    </row>
    <row r="66" spans="1:5" ht="30" x14ac:dyDescent="0.25">
      <c r="A66" s="59" t="s">
        <v>12</v>
      </c>
      <c r="B66" s="59" t="s">
        <v>16</v>
      </c>
      <c r="C66" s="59">
        <v>1</v>
      </c>
      <c r="D66" s="60">
        <v>0.21</v>
      </c>
      <c r="E66" s="60">
        <v>2.06</v>
      </c>
    </row>
    <row r="67" spans="1:5" x14ac:dyDescent="0.25">
      <c r="A67" s="60" t="s">
        <v>13</v>
      </c>
      <c r="B67" s="60" t="s">
        <v>11</v>
      </c>
      <c r="C67" s="60">
        <v>1</v>
      </c>
      <c r="D67" s="60">
        <v>0.46</v>
      </c>
      <c r="E67" s="60">
        <v>4.57</v>
      </c>
    </row>
    <row r="68" spans="1:5" ht="45" x14ac:dyDescent="0.25">
      <c r="A68" s="60" t="s">
        <v>61</v>
      </c>
      <c r="B68" s="59" t="s">
        <v>62</v>
      </c>
      <c r="C68" s="59">
        <v>2</v>
      </c>
      <c r="D68" s="60">
        <f>1.31*2</f>
        <v>2.62</v>
      </c>
      <c r="E68" s="60">
        <f>13.16*C68</f>
        <v>26.32</v>
      </c>
    </row>
    <row r="69" spans="1:5" ht="30" x14ac:dyDescent="0.25">
      <c r="A69" s="59" t="s">
        <v>8</v>
      </c>
      <c r="B69" s="59" t="s">
        <v>21</v>
      </c>
      <c r="C69" s="59">
        <v>2</v>
      </c>
      <c r="D69" s="60">
        <f>1.16*2</f>
        <v>2.3199999999999998</v>
      </c>
      <c r="E69" s="60">
        <f>11.64*2</f>
        <v>23.28</v>
      </c>
    </row>
    <row r="70" spans="1:5" ht="30" x14ac:dyDescent="0.25">
      <c r="A70" s="59" t="s">
        <v>10</v>
      </c>
      <c r="B70" s="59" t="s">
        <v>58</v>
      </c>
      <c r="C70" s="59">
        <v>2</v>
      </c>
      <c r="D70" s="137">
        <f>1.7*2</f>
        <v>3.4</v>
      </c>
      <c r="E70" s="74">
        <f>17*C70</f>
        <v>34</v>
      </c>
    </row>
    <row r="71" spans="1:5" ht="30" x14ac:dyDescent="0.25">
      <c r="A71" s="59" t="s">
        <v>22</v>
      </c>
      <c r="B71" s="59" t="s">
        <v>4</v>
      </c>
      <c r="C71" s="59">
        <v>1</v>
      </c>
      <c r="D71" s="60">
        <v>0.93</v>
      </c>
      <c r="E71" s="60">
        <v>9.34</v>
      </c>
    </row>
    <row r="72" spans="1:5" x14ac:dyDescent="0.25">
      <c r="A72" s="60"/>
      <c r="B72" s="64"/>
      <c r="C72" s="60"/>
      <c r="D72" s="24">
        <f>SUM(D66:D71)</f>
        <v>9.94</v>
      </c>
      <c r="E72" s="24">
        <f>SUM(E66:E71)</f>
        <v>99.570000000000007</v>
      </c>
    </row>
    <row r="73" spans="1:5" x14ac:dyDescent="0.25">
      <c r="A73" s="61"/>
      <c r="B73" s="61"/>
      <c r="C73" s="61"/>
      <c r="D73" s="62"/>
      <c r="E73" s="62"/>
    </row>
    <row r="74" spans="1:5" x14ac:dyDescent="0.25">
      <c r="A74" s="61"/>
      <c r="B74" s="61"/>
      <c r="C74" s="61"/>
      <c r="D74" s="62"/>
      <c r="E74" s="62"/>
    </row>
    <row r="75" spans="1:5" x14ac:dyDescent="0.25">
      <c r="A75" s="61"/>
      <c r="B75" s="61"/>
      <c r="C75" s="61"/>
      <c r="D75" s="62"/>
      <c r="E75" s="62"/>
    </row>
    <row r="76" spans="1:5" x14ac:dyDescent="0.25">
      <c r="A76" s="61"/>
      <c r="B76" s="61"/>
      <c r="C76" s="61"/>
      <c r="D76" s="62"/>
      <c r="E76" s="62"/>
    </row>
    <row r="77" spans="1:5" x14ac:dyDescent="0.25">
      <c r="A77" s="117" t="s">
        <v>169</v>
      </c>
      <c r="B77" s="117" t="s">
        <v>623</v>
      </c>
      <c r="C77" s="117"/>
      <c r="D77" s="191" t="s">
        <v>57</v>
      </c>
      <c r="E77" s="191"/>
    </row>
    <row r="79" spans="1:5" ht="30" x14ac:dyDescent="0.25">
      <c r="A79" s="57" t="s">
        <v>1</v>
      </c>
      <c r="B79" s="57" t="s">
        <v>2</v>
      </c>
      <c r="C79" s="58" t="s">
        <v>59</v>
      </c>
      <c r="D79" s="57" t="s">
        <v>3</v>
      </c>
      <c r="E79" s="57" t="s">
        <v>23</v>
      </c>
    </row>
    <row r="80" spans="1:5" ht="30" x14ac:dyDescent="0.25">
      <c r="A80" s="59" t="s">
        <v>18</v>
      </c>
      <c r="B80" s="59" t="s">
        <v>19</v>
      </c>
      <c r="C80" s="59">
        <v>1</v>
      </c>
      <c r="D80" s="60">
        <v>0.03</v>
      </c>
      <c r="E80" s="60">
        <v>0.32</v>
      </c>
    </row>
    <row r="81" spans="1:5" x14ac:dyDescent="0.25">
      <c r="A81" s="59" t="s">
        <v>15</v>
      </c>
      <c r="B81" s="59" t="s">
        <v>5</v>
      </c>
      <c r="C81" s="59">
        <v>1</v>
      </c>
      <c r="D81" s="137">
        <v>1.25</v>
      </c>
      <c r="E81" s="60">
        <v>12.5</v>
      </c>
    </row>
    <row r="82" spans="1:5" x14ac:dyDescent="0.25">
      <c r="A82" s="60"/>
      <c r="B82" s="64"/>
      <c r="C82" s="60"/>
      <c r="D82" s="24">
        <f>SUM(D80:D81)</f>
        <v>1.28</v>
      </c>
      <c r="E82" s="24">
        <f>SUM(E80:E81)</f>
        <v>12.82</v>
      </c>
    </row>
    <row r="83" spans="1:5" x14ac:dyDescent="0.25">
      <c r="A83" s="61"/>
      <c r="B83" s="61"/>
      <c r="C83" s="61"/>
      <c r="D83" s="62"/>
      <c r="E83" s="62"/>
    </row>
    <row r="84" spans="1:5" x14ac:dyDescent="0.25">
      <c r="A84" s="117" t="s">
        <v>169</v>
      </c>
      <c r="B84" s="117" t="s">
        <v>623</v>
      </c>
      <c r="C84" s="117"/>
      <c r="D84" s="195" t="s">
        <v>38</v>
      </c>
      <c r="E84" s="192"/>
    </row>
    <row r="86" spans="1:5" ht="30" x14ac:dyDescent="0.25">
      <c r="A86" s="57" t="s">
        <v>1</v>
      </c>
      <c r="B86" s="57" t="s">
        <v>2</v>
      </c>
      <c r="C86" s="58" t="s">
        <v>59</v>
      </c>
      <c r="D86" s="57" t="s">
        <v>3</v>
      </c>
      <c r="E86" s="57" t="s">
        <v>23</v>
      </c>
    </row>
    <row r="87" spans="1:5" x14ac:dyDescent="0.25">
      <c r="A87" s="60" t="s">
        <v>6</v>
      </c>
      <c r="B87" s="59" t="s">
        <v>7</v>
      </c>
      <c r="C87" s="59">
        <v>1</v>
      </c>
      <c r="D87" s="60">
        <v>0.25</v>
      </c>
      <c r="E87" s="60">
        <v>2.5</v>
      </c>
    </row>
    <row r="88" spans="1:5" ht="30" x14ac:dyDescent="0.25">
      <c r="A88" s="59" t="s">
        <v>8</v>
      </c>
      <c r="B88" s="59" t="s">
        <v>21</v>
      </c>
      <c r="C88" s="59">
        <v>2</v>
      </c>
      <c r="D88" s="60">
        <f>1.16*2</f>
        <v>2.3199999999999998</v>
      </c>
      <c r="E88" s="60">
        <f>11.64*2</f>
        <v>23.28</v>
      </c>
    </row>
    <row r="89" spans="1:5" ht="30" x14ac:dyDescent="0.25">
      <c r="A89" s="59" t="s">
        <v>10</v>
      </c>
      <c r="B89" s="59" t="s">
        <v>58</v>
      </c>
      <c r="C89" s="59">
        <v>2</v>
      </c>
      <c r="D89" s="137">
        <f>1.7*2</f>
        <v>3.4</v>
      </c>
      <c r="E89" s="60">
        <f>17*C89</f>
        <v>34</v>
      </c>
    </row>
    <row r="90" spans="1:5" ht="30" x14ac:dyDescent="0.25">
      <c r="A90" s="59" t="s">
        <v>22</v>
      </c>
      <c r="B90" s="59" t="s">
        <v>4</v>
      </c>
      <c r="C90" s="59">
        <v>1</v>
      </c>
      <c r="D90" s="60">
        <v>0.93</v>
      </c>
      <c r="E90" s="60">
        <v>9.34</v>
      </c>
    </row>
    <row r="91" spans="1:5" x14ac:dyDescent="0.25">
      <c r="A91" s="59"/>
      <c r="B91" s="59"/>
      <c r="C91" s="59"/>
      <c r="D91" s="24">
        <f>SUM(D87:D90)</f>
        <v>6.8999999999999995</v>
      </c>
      <c r="E91" s="24">
        <f>SUM(E87:E90)</f>
        <v>69.12</v>
      </c>
    </row>
    <row r="92" spans="1:5" x14ac:dyDescent="0.25">
      <c r="A92" s="61"/>
      <c r="B92" s="61"/>
      <c r="C92" s="61"/>
      <c r="D92" s="62"/>
      <c r="E92" s="62"/>
    </row>
    <row r="93" spans="1:5" x14ac:dyDescent="0.25">
      <c r="A93" s="61"/>
      <c r="B93" s="61"/>
      <c r="C93" s="61"/>
      <c r="D93" s="62"/>
      <c r="E93" s="62"/>
    </row>
    <row r="94" spans="1:5" x14ac:dyDescent="0.25">
      <c r="A94" s="117" t="s">
        <v>169</v>
      </c>
      <c r="B94" s="117" t="s">
        <v>63</v>
      </c>
      <c r="C94" s="117"/>
      <c r="D94" s="191" t="s">
        <v>57</v>
      </c>
      <c r="E94" s="192"/>
    </row>
    <row r="96" spans="1:5" ht="30" x14ac:dyDescent="0.25">
      <c r="A96" s="57" t="s">
        <v>1</v>
      </c>
      <c r="B96" s="57" t="s">
        <v>2</v>
      </c>
      <c r="C96" s="58" t="s">
        <v>59</v>
      </c>
      <c r="D96" s="57" t="s">
        <v>3</v>
      </c>
      <c r="E96" s="57" t="s">
        <v>23</v>
      </c>
    </row>
    <row r="97" spans="1:5" ht="30" x14ac:dyDescent="0.25">
      <c r="A97" s="59" t="s">
        <v>18</v>
      </c>
      <c r="B97" s="59" t="s">
        <v>19</v>
      </c>
      <c r="C97" s="59">
        <v>1</v>
      </c>
      <c r="D97" s="60">
        <v>0.03</v>
      </c>
      <c r="E97" s="60">
        <v>0.32</v>
      </c>
    </row>
    <row r="98" spans="1:5" x14ac:dyDescent="0.25">
      <c r="A98" s="59" t="s">
        <v>15</v>
      </c>
      <c r="B98" s="59" t="s">
        <v>5</v>
      </c>
      <c r="C98" s="59">
        <v>1</v>
      </c>
      <c r="D98" s="137">
        <v>1.25</v>
      </c>
      <c r="E98" s="60">
        <v>12.5</v>
      </c>
    </row>
    <row r="99" spans="1:5" x14ac:dyDescent="0.25">
      <c r="A99" s="60"/>
      <c r="B99" s="64"/>
      <c r="C99" s="60"/>
      <c r="D99" s="24">
        <f>SUM(D97:D98)</f>
        <v>1.28</v>
      </c>
      <c r="E99" s="24">
        <f>SUM(E97:E98)</f>
        <v>12.82</v>
      </c>
    </row>
    <row r="100" spans="1:5" x14ac:dyDescent="0.25">
      <c r="A100" s="61"/>
      <c r="B100" s="61"/>
      <c r="C100" s="61"/>
      <c r="D100" s="62"/>
      <c r="E100" s="62"/>
    </row>
    <row r="101" spans="1:5" x14ac:dyDescent="0.25">
      <c r="A101" s="117" t="s">
        <v>169</v>
      </c>
      <c r="B101" s="117" t="s">
        <v>63</v>
      </c>
      <c r="C101" s="117"/>
      <c r="D101" s="193" t="s">
        <v>38</v>
      </c>
      <c r="E101" s="194"/>
    </row>
    <row r="103" spans="1:5" ht="30" x14ac:dyDescent="0.25">
      <c r="A103" s="57" t="s">
        <v>1</v>
      </c>
      <c r="B103" s="57" t="s">
        <v>2</v>
      </c>
      <c r="C103" s="58" t="s">
        <v>59</v>
      </c>
      <c r="D103" s="57" t="s">
        <v>3</v>
      </c>
      <c r="E103" s="57" t="s">
        <v>23</v>
      </c>
    </row>
    <row r="104" spans="1:5" x14ac:dyDescent="0.25">
      <c r="A104" s="60" t="s">
        <v>6</v>
      </c>
      <c r="B104" s="59" t="s">
        <v>7</v>
      </c>
      <c r="C104" s="59">
        <v>1</v>
      </c>
      <c r="D104" s="60">
        <v>0.25</v>
      </c>
      <c r="E104" s="60">
        <v>2.5</v>
      </c>
    </row>
    <row r="105" spans="1:5" ht="30" x14ac:dyDescent="0.25">
      <c r="A105" s="59" t="s">
        <v>12</v>
      </c>
      <c r="B105" s="59" t="s">
        <v>16</v>
      </c>
      <c r="C105" s="59">
        <v>1</v>
      </c>
      <c r="D105" s="60">
        <v>0.21</v>
      </c>
      <c r="E105" s="60">
        <v>2.06</v>
      </c>
    </row>
    <row r="106" spans="1:5" x14ac:dyDescent="0.25">
      <c r="A106" s="60" t="s">
        <v>13</v>
      </c>
      <c r="B106" s="60" t="s">
        <v>11</v>
      </c>
      <c r="C106" s="60">
        <v>1</v>
      </c>
      <c r="D106" s="60">
        <v>0.46</v>
      </c>
      <c r="E106" s="60">
        <v>4.57</v>
      </c>
    </row>
    <row r="107" spans="1:5" ht="45" x14ac:dyDescent="0.25">
      <c r="A107" s="60" t="s">
        <v>61</v>
      </c>
      <c r="B107" s="59" t="s">
        <v>62</v>
      </c>
      <c r="C107" s="59">
        <v>2</v>
      </c>
      <c r="D107" s="60">
        <f>1.31*2</f>
        <v>2.62</v>
      </c>
      <c r="E107" s="60">
        <f>13.16*C107</f>
        <v>26.32</v>
      </c>
    </row>
    <row r="108" spans="1:5" ht="45" x14ac:dyDescent="0.25">
      <c r="A108" s="60" t="s">
        <v>14</v>
      </c>
      <c r="B108" s="59" t="s">
        <v>20</v>
      </c>
      <c r="C108" s="59">
        <v>2</v>
      </c>
      <c r="D108" s="60">
        <f>0.5*2</f>
        <v>1</v>
      </c>
      <c r="E108" s="60">
        <f>4.96*2</f>
        <v>9.92</v>
      </c>
    </row>
    <row r="109" spans="1:5" x14ac:dyDescent="0.25">
      <c r="A109" s="59" t="s">
        <v>15</v>
      </c>
      <c r="B109" s="59" t="s">
        <v>5</v>
      </c>
      <c r="C109" s="59">
        <v>1</v>
      </c>
      <c r="D109" s="137">
        <v>1.25</v>
      </c>
      <c r="E109" s="60">
        <v>12.5</v>
      </c>
    </row>
    <row r="110" spans="1:5" x14ac:dyDescent="0.25">
      <c r="A110" s="59"/>
      <c r="B110" s="59"/>
      <c r="C110" s="59"/>
      <c r="D110" s="24">
        <f>SUM(D104:D109)</f>
        <v>5.79</v>
      </c>
      <c r="E110" s="24">
        <f>SUM(E104:E109)</f>
        <v>57.870000000000005</v>
      </c>
    </row>
    <row r="111" spans="1:5" x14ac:dyDescent="0.25">
      <c r="A111" s="63"/>
      <c r="B111" s="63"/>
      <c r="C111" s="63"/>
      <c r="D111" s="62"/>
      <c r="E111" s="62"/>
    </row>
    <row r="112" spans="1:5" x14ac:dyDescent="0.25">
      <c r="A112" s="63"/>
      <c r="B112" s="63"/>
      <c r="C112" s="63"/>
      <c r="D112" s="62"/>
      <c r="E112" s="62"/>
    </row>
    <row r="113" spans="1:5" x14ac:dyDescent="0.25">
      <c r="A113" s="117" t="s">
        <v>169</v>
      </c>
      <c r="B113" s="117" t="s">
        <v>63</v>
      </c>
      <c r="C113" s="117"/>
      <c r="D113" s="193" t="s">
        <v>39</v>
      </c>
      <c r="E113" s="194"/>
    </row>
    <row r="115" spans="1:5" ht="30" x14ac:dyDescent="0.25">
      <c r="A115" s="57" t="s">
        <v>1</v>
      </c>
      <c r="B115" s="57" t="s">
        <v>2</v>
      </c>
      <c r="C115" s="58" t="s">
        <v>59</v>
      </c>
      <c r="D115" s="57" t="s">
        <v>3</v>
      </c>
      <c r="E115" s="57" t="s">
        <v>23</v>
      </c>
    </row>
    <row r="116" spans="1:5" x14ac:dyDescent="0.25">
      <c r="A116" s="60" t="s">
        <v>6</v>
      </c>
      <c r="B116" s="59" t="s">
        <v>7</v>
      </c>
      <c r="C116" s="59">
        <v>1</v>
      </c>
      <c r="D116" s="60">
        <v>0.25</v>
      </c>
      <c r="E116" s="60">
        <v>2.5</v>
      </c>
    </row>
    <row r="117" spans="1:5" ht="30" x14ac:dyDescent="0.25">
      <c r="A117" s="59" t="s">
        <v>8</v>
      </c>
      <c r="B117" s="59" t="s">
        <v>21</v>
      </c>
      <c r="C117" s="59">
        <v>2</v>
      </c>
      <c r="D117" s="60">
        <f>1.16*2</f>
        <v>2.3199999999999998</v>
      </c>
      <c r="E117" s="60">
        <f>11.64*2</f>
        <v>23.28</v>
      </c>
    </row>
    <row r="118" spans="1:5" ht="30" x14ac:dyDescent="0.25">
      <c r="A118" s="59" t="s">
        <v>10</v>
      </c>
      <c r="B118" s="59" t="s">
        <v>58</v>
      </c>
      <c r="C118" s="59">
        <v>2</v>
      </c>
      <c r="D118" s="60">
        <f>1.7*2</f>
        <v>3.4</v>
      </c>
      <c r="E118" s="60"/>
    </row>
    <row r="119" spans="1:5" ht="30" x14ac:dyDescent="0.25">
      <c r="A119" s="59" t="s">
        <v>22</v>
      </c>
      <c r="B119" s="59" t="s">
        <v>4</v>
      </c>
      <c r="C119" s="59">
        <v>1</v>
      </c>
      <c r="D119" s="60">
        <v>0.93</v>
      </c>
      <c r="E119" s="60">
        <v>9.34</v>
      </c>
    </row>
    <row r="120" spans="1:5" x14ac:dyDescent="0.25">
      <c r="A120" s="60"/>
      <c r="B120" s="60"/>
      <c r="C120" s="60"/>
      <c r="D120" s="24">
        <f>SUM(D116:D119)</f>
        <v>6.8999999999999995</v>
      </c>
      <c r="E120" s="24">
        <f>SUM(E116:E119)</f>
        <v>35.120000000000005</v>
      </c>
    </row>
    <row r="122" spans="1:5" x14ac:dyDescent="0.25">
      <c r="A122" s="117" t="s">
        <v>17</v>
      </c>
      <c r="B122" s="117" t="s">
        <v>63</v>
      </c>
      <c r="C122" s="117"/>
      <c r="D122" s="191" t="s">
        <v>57</v>
      </c>
      <c r="E122" s="192"/>
    </row>
    <row r="124" spans="1:5" ht="30" x14ac:dyDescent="0.25">
      <c r="A124" s="57" t="s">
        <v>1</v>
      </c>
      <c r="B124" s="57" t="s">
        <v>2</v>
      </c>
      <c r="C124" s="58" t="s">
        <v>59</v>
      </c>
      <c r="D124" s="57" t="s">
        <v>3</v>
      </c>
      <c r="E124" s="57" t="s">
        <v>23</v>
      </c>
    </row>
    <row r="125" spans="1:5" ht="30" x14ac:dyDescent="0.25">
      <c r="A125" s="59" t="s">
        <v>22</v>
      </c>
      <c r="B125" s="59" t="s">
        <v>4</v>
      </c>
      <c r="C125" s="59">
        <v>1</v>
      </c>
      <c r="D125" s="60">
        <v>0.93</v>
      </c>
      <c r="E125" s="60">
        <v>9.34</v>
      </c>
    </row>
    <row r="126" spans="1:5" ht="30" x14ac:dyDescent="0.25">
      <c r="A126" s="59" t="s">
        <v>18</v>
      </c>
      <c r="B126" s="59" t="s">
        <v>19</v>
      </c>
      <c r="C126" s="59">
        <v>1</v>
      </c>
      <c r="D126" s="60">
        <v>0.03</v>
      </c>
      <c r="E126" s="60">
        <v>0.32</v>
      </c>
    </row>
    <row r="127" spans="1:5" x14ac:dyDescent="0.25">
      <c r="A127" s="59" t="s">
        <v>15</v>
      </c>
      <c r="B127" s="59" t="s">
        <v>5</v>
      </c>
      <c r="C127" s="59">
        <v>1</v>
      </c>
      <c r="D127" s="60">
        <v>1.25</v>
      </c>
      <c r="E127" s="60"/>
    </row>
    <row r="128" spans="1:5" x14ac:dyDescent="0.25">
      <c r="A128" s="60"/>
      <c r="B128" s="60"/>
      <c r="C128" s="60"/>
      <c r="D128" s="24">
        <f>SUM(D125:D127)</f>
        <v>2.21</v>
      </c>
      <c r="E128" s="24">
        <f>SUM(E125:E127)</f>
        <v>9.66</v>
      </c>
    </row>
    <row r="129" spans="1:5" x14ac:dyDescent="0.25">
      <c r="A129" s="61"/>
      <c r="B129" s="61"/>
      <c r="C129" s="61"/>
      <c r="D129" s="62"/>
      <c r="E129" s="62"/>
    </row>
    <row r="130" spans="1:5" x14ac:dyDescent="0.25">
      <c r="A130" s="117" t="s">
        <v>17</v>
      </c>
      <c r="B130" s="117" t="s">
        <v>63</v>
      </c>
      <c r="C130" s="117"/>
      <c r="D130" s="193" t="s">
        <v>38</v>
      </c>
      <c r="E130" s="194"/>
    </row>
    <row r="132" spans="1:5" ht="30" x14ac:dyDescent="0.25">
      <c r="A132" s="57" t="s">
        <v>1</v>
      </c>
      <c r="B132" s="57" t="s">
        <v>2</v>
      </c>
      <c r="C132" s="58" t="s">
        <v>59</v>
      </c>
      <c r="D132" s="57" t="s">
        <v>3</v>
      </c>
      <c r="E132" s="57" t="s">
        <v>23</v>
      </c>
    </row>
    <row r="133" spans="1:5" x14ac:dyDescent="0.25">
      <c r="A133" s="60" t="s">
        <v>6</v>
      </c>
      <c r="B133" s="59" t="s">
        <v>7</v>
      </c>
      <c r="C133" s="59">
        <v>1</v>
      </c>
      <c r="D133" s="60">
        <v>0.25</v>
      </c>
      <c r="E133" s="60">
        <v>2.5</v>
      </c>
    </row>
    <row r="134" spans="1:5" ht="30" x14ac:dyDescent="0.25">
      <c r="A134" s="59" t="s">
        <v>12</v>
      </c>
      <c r="B134" s="59" t="s">
        <v>16</v>
      </c>
      <c r="C134" s="59">
        <v>1</v>
      </c>
      <c r="D134" s="60">
        <v>0.21</v>
      </c>
      <c r="E134" s="60">
        <v>2.06</v>
      </c>
    </row>
    <row r="135" spans="1:5" x14ac:dyDescent="0.25">
      <c r="A135" s="60" t="s">
        <v>13</v>
      </c>
      <c r="B135" s="60" t="s">
        <v>11</v>
      </c>
      <c r="C135" s="59">
        <v>1</v>
      </c>
      <c r="D135" s="60">
        <v>0.46</v>
      </c>
      <c r="E135" s="60">
        <v>4.57</v>
      </c>
    </row>
    <row r="136" spans="1:5" ht="45" x14ac:dyDescent="0.25">
      <c r="A136" s="60" t="s">
        <v>61</v>
      </c>
      <c r="B136" s="59" t="s">
        <v>62</v>
      </c>
      <c r="C136" s="59">
        <v>3</v>
      </c>
      <c r="D136" s="60">
        <f>1.31*3</f>
        <v>3.93</v>
      </c>
      <c r="E136" s="60">
        <f>13.16*C136</f>
        <v>39.480000000000004</v>
      </c>
    </row>
    <row r="137" spans="1:5" ht="45" x14ac:dyDescent="0.25">
      <c r="A137" s="60" t="s">
        <v>14</v>
      </c>
      <c r="B137" s="59" t="s">
        <v>20</v>
      </c>
      <c r="C137" s="59">
        <v>3</v>
      </c>
      <c r="D137" s="60">
        <f>0.5*3</f>
        <v>1.5</v>
      </c>
      <c r="E137" s="60">
        <f>4.96*C137</f>
        <v>14.879999999999999</v>
      </c>
    </row>
    <row r="138" spans="1:5" x14ac:dyDescent="0.25">
      <c r="A138" s="59" t="s">
        <v>15</v>
      </c>
      <c r="B138" s="59" t="s">
        <v>5</v>
      </c>
      <c r="C138" s="59">
        <v>1</v>
      </c>
      <c r="D138" s="60">
        <v>1.25</v>
      </c>
      <c r="E138" s="60"/>
    </row>
    <row r="139" spans="1:5" x14ac:dyDescent="0.25">
      <c r="A139" s="59"/>
      <c r="B139" s="59"/>
      <c r="C139" s="59"/>
      <c r="D139" s="24">
        <f>SUM(D133:D138)</f>
        <v>7.6</v>
      </c>
      <c r="E139" s="24">
        <f>SUM(E133:E138)</f>
        <v>63.490000000000009</v>
      </c>
    </row>
    <row r="140" spans="1:5" x14ac:dyDescent="0.25">
      <c r="A140" s="63"/>
      <c r="B140" s="63"/>
      <c r="C140" s="63"/>
      <c r="D140" s="62"/>
      <c r="E140" s="62"/>
    </row>
    <row r="141" spans="1:5" x14ac:dyDescent="0.25">
      <c r="A141" s="63"/>
      <c r="B141" s="63"/>
      <c r="C141" s="63"/>
      <c r="D141" s="62"/>
      <c r="E141" s="62"/>
    </row>
    <row r="142" spans="1:5" x14ac:dyDescent="0.25">
      <c r="A142" s="130" t="s">
        <v>17</v>
      </c>
      <c r="B142" s="117" t="s">
        <v>63</v>
      </c>
      <c r="C142" s="117"/>
      <c r="D142" s="193" t="s">
        <v>39</v>
      </c>
      <c r="E142" s="194"/>
    </row>
    <row r="144" spans="1:5" ht="30" x14ac:dyDescent="0.25">
      <c r="A144" s="57" t="s">
        <v>1</v>
      </c>
      <c r="B144" s="57" t="s">
        <v>2</v>
      </c>
      <c r="C144" s="58" t="s">
        <v>59</v>
      </c>
      <c r="D144" s="57" t="s">
        <v>3</v>
      </c>
      <c r="E144" s="57" t="s">
        <v>23</v>
      </c>
    </row>
    <row r="145" spans="1:5" x14ac:dyDescent="0.25">
      <c r="A145" s="60" t="s">
        <v>6</v>
      </c>
      <c r="B145" s="59" t="s">
        <v>7</v>
      </c>
      <c r="C145" s="59">
        <v>1</v>
      </c>
      <c r="D145" s="60">
        <v>0.25</v>
      </c>
      <c r="E145" s="60">
        <v>2.5</v>
      </c>
    </row>
    <row r="146" spans="1:5" ht="30" x14ac:dyDescent="0.25">
      <c r="A146" s="59" t="s">
        <v>8</v>
      </c>
      <c r="B146" s="59" t="s">
        <v>21</v>
      </c>
      <c r="C146" s="59">
        <v>3</v>
      </c>
      <c r="D146" s="60">
        <f>1.16*3</f>
        <v>3.4799999999999995</v>
      </c>
      <c r="E146" s="60">
        <f>11.64*C146</f>
        <v>34.92</v>
      </c>
    </row>
    <row r="147" spans="1:5" ht="30" x14ac:dyDescent="0.25">
      <c r="A147" s="59" t="s">
        <v>10</v>
      </c>
      <c r="B147" s="59" t="s">
        <v>58</v>
      </c>
      <c r="C147" s="59">
        <v>3</v>
      </c>
      <c r="D147" s="60">
        <f>1.7*3</f>
        <v>5.0999999999999996</v>
      </c>
      <c r="E147" s="60"/>
    </row>
    <row r="148" spans="1:5" ht="30" x14ac:dyDescent="0.25">
      <c r="A148" s="59" t="s">
        <v>22</v>
      </c>
      <c r="B148" s="59" t="s">
        <v>4</v>
      </c>
      <c r="C148" s="59">
        <v>1</v>
      </c>
      <c r="D148" s="60">
        <v>0.93</v>
      </c>
      <c r="E148" s="60">
        <v>9.34</v>
      </c>
    </row>
    <row r="149" spans="1:5" x14ac:dyDescent="0.25">
      <c r="A149" s="60"/>
      <c r="B149" s="60"/>
      <c r="C149" s="60"/>
      <c r="D149" s="24">
        <f>SUM(D145:D148)</f>
        <v>9.759999999999998</v>
      </c>
      <c r="E149" s="24">
        <f>SUM(E145:E148)</f>
        <v>46.760000000000005</v>
      </c>
    </row>
    <row r="151" spans="1:5" ht="30" x14ac:dyDescent="0.25">
      <c r="A151" s="65" t="s">
        <v>171</v>
      </c>
      <c r="B151" s="117" t="s">
        <v>63</v>
      </c>
      <c r="C151" s="117"/>
      <c r="D151" s="191" t="s">
        <v>57</v>
      </c>
      <c r="E151" s="192"/>
    </row>
    <row r="153" spans="1:5" ht="30" x14ac:dyDescent="0.25">
      <c r="A153" s="57" t="s">
        <v>1</v>
      </c>
      <c r="B153" s="57" t="s">
        <v>2</v>
      </c>
      <c r="C153" s="58" t="s">
        <v>59</v>
      </c>
      <c r="D153" s="57" t="s">
        <v>3</v>
      </c>
      <c r="E153" s="57" t="s">
        <v>23</v>
      </c>
    </row>
    <row r="154" spans="1:5" ht="30" x14ac:dyDescent="0.25">
      <c r="A154" s="59" t="s">
        <v>22</v>
      </c>
      <c r="B154" s="59" t="s">
        <v>4</v>
      </c>
      <c r="C154" s="59">
        <v>1</v>
      </c>
      <c r="D154" s="60">
        <v>0.93</v>
      </c>
      <c r="E154" s="60">
        <v>9.34</v>
      </c>
    </row>
    <row r="155" spans="1:5" ht="30" x14ac:dyDescent="0.25">
      <c r="A155" s="59" t="s">
        <v>18</v>
      </c>
      <c r="B155" s="59" t="s">
        <v>19</v>
      </c>
      <c r="C155" s="59">
        <v>1</v>
      </c>
      <c r="D155" s="60">
        <v>0.03</v>
      </c>
      <c r="E155" s="60">
        <v>0.32</v>
      </c>
    </row>
    <row r="156" spans="1:5" x14ac:dyDescent="0.25">
      <c r="A156" s="59" t="s">
        <v>15</v>
      </c>
      <c r="B156" s="59" t="s">
        <v>5</v>
      </c>
      <c r="C156" s="59">
        <v>1</v>
      </c>
      <c r="D156" s="60">
        <v>1.25</v>
      </c>
      <c r="E156" s="60"/>
    </row>
    <row r="157" spans="1:5" x14ac:dyDescent="0.25">
      <c r="A157" s="60"/>
      <c r="B157" s="60"/>
      <c r="C157" s="60"/>
      <c r="D157" s="24">
        <f>SUM(D154:D156)</f>
        <v>2.21</v>
      </c>
      <c r="E157" s="24">
        <f>SUM(E154:E156)</f>
        <v>9.66</v>
      </c>
    </row>
    <row r="158" spans="1:5" x14ac:dyDescent="0.25">
      <c r="A158" s="61"/>
      <c r="B158" s="61"/>
      <c r="C158" s="61"/>
      <c r="D158" s="62"/>
      <c r="E158" s="62"/>
    </row>
    <row r="159" spans="1:5" ht="30" x14ac:dyDescent="0.25">
      <c r="A159" s="65" t="s">
        <v>171</v>
      </c>
      <c r="B159" s="117" t="s">
        <v>63</v>
      </c>
      <c r="C159" s="117"/>
      <c r="D159" s="193" t="s">
        <v>38</v>
      </c>
      <c r="E159" s="194"/>
    </row>
    <row r="161" spans="1:5" ht="30" x14ac:dyDescent="0.25">
      <c r="A161" s="57" t="s">
        <v>1</v>
      </c>
      <c r="B161" s="57" t="s">
        <v>2</v>
      </c>
      <c r="C161" s="58" t="s">
        <v>59</v>
      </c>
      <c r="D161" s="57" t="s">
        <v>3</v>
      </c>
      <c r="E161" s="57" t="s">
        <v>23</v>
      </c>
    </row>
    <row r="162" spans="1:5" x14ac:dyDescent="0.25">
      <c r="A162" s="60" t="s">
        <v>6</v>
      </c>
      <c r="B162" s="59" t="s">
        <v>7</v>
      </c>
      <c r="C162" s="59">
        <v>1</v>
      </c>
      <c r="D162" s="60">
        <v>0.25</v>
      </c>
      <c r="E162" s="60">
        <v>2.5</v>
      </c>
    </row>
    <row r="163" spans="1:5" ht="30" x14ac:dyDescent="0.25">
      <c r="A163" s="59" t="s">
        <v>12</v>
      </c>
      <c r="B163" s="59" t="s">
        <v>16</v>
      </c>
      <c r="C163" s="59">
        <v>1</v>
      </c>
      <c r="D163" s="60">
        <v>0.21</v>
      </c>
      <c r="E163" s="60">
        <v>2.06</v>
      </c>
    </row>
    <row r="164" spans="1:5" x14ac:dyDescent="0.25">
      <c r="A164" s="60" t="s">
        <v>13</v>
      </c>
      <c r="B164" s="60" t="s">
        <v>11</v>
      </c>
      <c r="C164" s="59">
        <v>1</v>
      </c>
      <c r="D164" s="60">
        <v>0.46</v>
      </c>
      <c r="E164" s="60">
        <v>4.57</v>
      </c>
    </row>
    <row r="165" spans="1:5" ht="45" x14ac:dyDescent="0.25">
      <c r="A165" s="60" t="s">
        <v>61</v>
      </c>
      <c r="B165" s="59" t="s">
        <v>62</v>
      </c>
      <c r="C165" s="59">
        <v>4</v>
      </c>
      <c r="D165" s="60">
        <f>1.31*4</f>
        <v>5.24</v>
      </c>
      <c r="E165" s="60">
        <f>13.16*C165</f>
        <v>52.64</v>
      </c>
    </row>
    <row r="166" spans="1:5" ht="45" x14ac:dyDescent="0.25">
      <c r="A166" s="60" t="s">
        <v>14</v>
      </c>
      <c r="B166" s="59" t="s">
        <v>20</v>
      </c>
      <c r="C166" s="59">
        <v>4</v>
      </c>
      <c r="D166" s="60">
        <f>0.5*4</f>
        <v>2</v>
      </c>
      <c r="E166" s="60">
        <f>4.96*C166</f>
        <v>19.84</v>
      </c>
    </row>
    <row r="167" spans="1:5" x14ac:dyDescent="0.25">
      <c r="A167" s="59" t="s">
        <v>15</v>
      </c>
      <c r="B167" s="59" t="s">
        <v>5</v>
      </c>
      <c r="C167" s="59">
        <v>1</v>
      </c>
      <c r="D167" s="60">
        <v>1.25</v>
      </c>
      <c r="E167" s="60"/>
    </row>
    <row r="168" spans="1:5" x14ac:dyDescent="0.25">
      <c r="A168" s="59"/>
      <c r="B168" s="59"/>
      <c r="C168" s="59"/>
      <c r="D168" s="24">
        <f>SUM(D162:D167)</f>
        <v>9.41</v>
      </c>
      <c r="E168" s="24">
        <f>SUM(E162:E167)</f>
        <v>81.61</v>
      </c>
    </row>
    <row r="169" spans="1:5" x14ac:dyDescent="0.25">
      <c r="A169" s="63"/>
      <c r="B169" s="63"/>
      <c r="C169" s="63"/>
      <c r="D169" s="62"/>
      <c r="E169" s="62"/>
    </row>
    <row r="170" spans="1:5" x14ac:dyDescent="0.25">
      <c r="A170" s="63"/>
      <c r="B170" s="63"/>
      <c r="C170" s="63"/>
      <c r="D170" s="62"/>
      <c r="E170" s="62"/>
    </row>
    <row r="171" spans="1:5" ht="30" x14ac:dyDescent="0.25">
      <c r="A171" s="65" t="s">
        <v>171</v>
      </c>
      <c r="B171" s="117" t="s">
        <v>63</v>
      </c>
      <c r="C171" s="117"/>
      <c r="D171" s="193" t="s">
        <v>39</v>
      </c>
      <c r="E171" s="194"/>
    </row>
    <row r="173" spans="1:5" ht="30" x14ac:dyDescent="0.25">
      <c r="A173" s="57" t="s">
        <v>1</v>
      </c>
      <c r="B173" s="57" t="s">
        <v>2</v>
      </c>
      <c r="C173" s="58" t="s">
        <v>59</v>
      </c>
      <c r="D173" s="57" t="s">
        <v>3</v>
      </c>
      <c r="E173" s="57" t="s">
        <v>23</v>
      </c>
    </row>
    <row r="174" spans="1:5" x14ac:dyDescent="0.25">
      <c r="A174" s="60" t="s">
        <v>6</v>
      </c>
      <c r="B174" s="59" t="s">
        <v>7</v>
      </c>
      <c r="C174" s="59">
        <v>1</v>
      </c>
      <c r="D174" s="60">
        <v>0.25</v>
      </c>
      <c r="E174" s="60">
        <v>2.5</v>
      </c>
    </row>
    <row r="175" spans="1:5" ht="30" x14ac:dyDescent="0.25">
      <c r="A175" s="59" t="s">
        <v>8</v>
      </c>
      <c r="B175" s="59" t="s">
        <v>21</v>
      </c>
      <c r="C175" s="59">
        <v>4</v>
      </c>
      <c r="D175" s="60">
        <f>1.16*4</f>
        <v>4.6399999999999997</v>
      </c>
      <c r="E175" s="60">
        <f>11.64*C175</f>
        <v>46.56</v>
      </c>
    </row>
    <row r="176" spans="1:5" ht="30" x14ac:dyDescent="0.25">
      <c r="A176" s="59" t="s">
        <v>10</v>
      </c>
      <c r="B176" s="59" t="s">
        <v>58</v>
      </c>
      <c r="C176" s="59">
        <v>4</v>
      </c>
      <c r="D176" s="60">
        <f>1.7*4</f>
        <v>6.8</v>
      </c>
      <c r="E176" s="60"/>
    </row>
    <row r="177" spans="1:5" ht="30" x14ac:dyDescent="0.25">
      <c r="A177" s="59" t="s">
        <v>22</v>
      </c>
      <c r="B177" s="59" t="s">
        <v>4</v>
      </c>
      <c r="C177" s="59">
        <v>1</v>
      </c>
      <c r="D177" s="60">
        <v>0.93</v>
      </c>
      <c r="E177" s="60">
        <v>9.34</v>
      </c>
    </row>
    <row r="178" spans="1:5" x14ac:dyDescent="0.25">
      <c r="A178" s="60"/>
      <c r="B178" s="60"/>
      <c r="C178" s="60"/>
      <c r="D178" s="24">
        <f>SUM(D174:D177)</f>
        <v>12.62</v>
      </c>
      <c r="E178" s="24">
        <f>SUM(E174:E177)</f>
        <v>58.400000000000006</v>
      </c>
    </row>
    <row r="180" spans="1:5" ht="45" x14ac:dyDescent="0.25">
      <c r="A180" s="65" t="s">
        <v>172</v>
      </c>
      <c r="B180" s="117" t="s">
        <v>63</v>
      </c>
      <c r="C180" s="117"/>
      <c r="D180" s="191" t="s">
        <v>57</v>
      </c>
      <c r="E180" s="192"/>
    </row>
    <row r="182" spans="1:5" ht="30" x14ac:dyDescent="0.25">
      <c r="A182" s="57" t="s">
        <v>1</v>
      </c>
      <c r="B182" s="57" t="s">
        <v>2</v>
      </c>
      <c r="C182" s="58" t="s">
        <v>59</v>
      </c>
      <c r="D182" s="57" t="s">
        <v>3</v>
      </c>
      <c r="E182" s="57" t="s">
        <v>23</v>
      </c>
    </row>
    <row r="183" spans="1:5" ht="30" x14ac:dyDescent="0.25">
      <c r="A183" s="59" t="s">
        <v>18</v>
      </c>
      <c r="B183" s="59" t="s">
        <v>19</v>
      </c>
      <c r="C183" s="59">
        <v>1</v>
      </c>
      <c r="D183" s="60">
        <v>0.03</v>
      </c>
      <c r="E183" s="60">
        <v>0.32</v>
      </c>
    </row>
    <row r="184" spans="1:5" x14ac:dyDescent="0.25">
      <c r="A184" s="59" t="s">
        <v>15</v>
      </c>
      <c r="B184" s="59" t="s">
        <v>5</v>
      </c>
      <c r="C184" s="59">
        <v>1</v>
      </c>
      <c r="D184" s="60">
        <v>1.25</v>
      </c>
      <c r="E184" s="60">
        <v>12.5</v>
      </c>
    </row>
    <row r="185" spans="1:5" x14ac:dyDescent="0.25">
      <c r="A185" s="60"/>
      <c r="B185" s="60"/>
      <c r="C185" s="60"/>
      <c r="D185" s="24">
        <f>SUM(D183:D184)</f>
        <v>1.28</v>
      </c>
      <c r="E185" s="24">
        <f>SUM(E183:E184)</f>
        <v>12.82</v>
      </c>
    </row>
    <row r="187" spans="1:5" ht="45" x14ac:dyDescent="0.25">
      <c r="A187" s="65" t="s">
        <v>172</v>
      </c>
      <c r="B187" s="55" t="s">
        <v>63</v>
      </c>
      <c r="C187" s="55"/>
      <c r="D187" s="193" t="s">
        <v>38</v>
      </c>
      <c r="E187" s="194"/>
    </row>
    <row r="189" spans="1:5" ht="30" x14ac:dyDescent="0.25">
      <c r="A189" s="57" t="s">
        <v>1</v>
      </c>
      <c r="B189" s="57" t="s">
        <v>2</v>
      </c>
      <c r="C189" s="58" t="s">
        <v>59</v>
      </c>
      <c r="D189" s="57" t="s">
        <v>3</v>
      </c>
      <c r="E189" s="57" t="s">
        <v>23</v>
      </c>
    </row>
    <row r="190" spans="1:5" x14ac:dyDescent="0.25">
      <c r="A190" s="60" t="s">
        <v>6</v>
      </c>
      <c r="B190" s="59" t="s">
        <v>7</v>
      </c>
      <c r="C190" s="59">
        <v>1</v>
      </c>
      <c r="D190" s="60">
        <v>0.25</v>
      </c>
      <c r="E190" s="60">
        <v>2.5</v>
      </c>
    </row>
    <row r="191" spans="1:5" ht="30" x14ac:dyDescent="0.25">
      <c r="A191" s="59" t="s">
        <v>12</v>
      </c>
      <c r="B191" s="59" t="s">
        <v>16</v>
      </c>
      <c r="C191" s="59">
        <v>1</v>
      </c>
      <c r="D191" s="60">
        <v>0.21</v>
      </c>
      <c r="E191" s="60">
        <v>2.06</v>
      </c>
    </row>
    <row r="192" spans="1:5" x14ac:dyDescent="0.25">
      <c r="A192" s="59" t="s">
        <v>15</v>
      </c>
      <c r="B192" s="59" t="s">
        <v>5</v>
      </c>
      <c r="C192" s="59">
        <v>1</v>
      </c>
      <c r="D192" s="60">
        <v>1.25</v>
      </c>
      <c r="E192" s="60">
        <v>12.5</v>
      </c>
    </row>
    <row r="193" spans="1:5" x14ac:dyDescent="0.25">
      <c r="A193" s="59"/>
      <c r="B193" s="59"/>
      <c r="C193" s="59"/>
      <c r="D193" s="24">
        <f>SUM(D190:D192)</f>
        <v>1.71</v>
      </c>
      <c r="E193" s="24">
        <f>SUM(E190:E192)</f>
        <v>17.060000000000002</v>
      </c>
    </row>
    <row r="195" spans="1:5" ht="45" x14ac:dyDescent="0.25">
      <c r="A195" s="65" t="s">
        <v>172</v>
      </c>
      <c r="B195" s="55" t="s">
        <v>63</v>
      </c>
      <c r="C195" s="55"/>
      <c r="D195" s="193" t="s">
        <v>39</v>
      </c>
      <c r="E195" s="194"/>
    </row>
    <row r="197" spans="1:5" ht="30" x14ac:dyDescent="0.25">
      <c r="A197" s="57" t="s">
        <v>1</v>
      </c>
      <c r="B197" s="57" t="s">
        <v>2</v>
      </c>
      <c r="C197" s="58" t="s">
        <v>59</v>
      </c>
      <c r="D197" s="57" t="s">
        <v>3</v>
      </c>
      <c r="E197" s="57" t="s">
        <v>23</v>
      </c>
    </row>
    <row r="198" spans="1:5" x14ac:dyDescent="0.25">
      <c r="A198" s="60" t="s">
        <v>6</v>
      </c>
      <c r="B198" s="59" t="s">
        <v>7</v>
      </c>
      <c r="C198" s="59">
        <v>1</v>
      </c>
      <c r="D198" s="60">
        <v>0.25</v>
      </c>
      <c r="E198" s="60">
        <v>2.5</v>
      </c>
    </row>
    <row r="199" spans="1:5" x14ac:dyDescent="0.25">
      <c r="A199" s="59"/>
      <c r="B199" s="59"/>
      <c r="C199" s="59"/>
      <c r="D199" s="24">
        <f>SUM(D198:D198)</f>
        <v>0.25</v>
      </c>
      <c r="E199" s="24">
        <f>SUM(E198:E198)</f>
        <v>2.5</v>
      </c>
    </row>
  </sheetData>
  <mergeCells count="20">
    <mergeCell ref="D17:E17"/>
    <mergeCell ref="D27:E27"/>
    <mergeCell ref="D36:E36"/>
    <mergeCell ref="D43:E43"/>
    <mergeCell ref="D94:E94"/>
    <mergeCell ref="D54:E54"/>
    <mergeCell ref="D101:E101"/>
    <mergeCell ref="D77:E77"/>
    <mergeCell ref="D84:E84"/>
    <mergeCell ref="D63:E63"/>
    <mergeCell ref="D113:E113"/>
    <mergeCell ref="D122:E122"/>
    <mergeCell ref="D130:E130"/>
    <mergeCell ref="D142:E142"/>
    <mergeCell ref="D195:E195"/>
    <mergeCell ref="D151:E151"/>
    <mergeCell ref="D159:E159"/>
    <mergeCell ref="D171:E171"/>
    <mergeCell ref="D180:E180"/>
    <mergeCell ref="D187:E187"/>
  </mergeCells>
  <pageMargins left="0.70866141732283472" right="0.70866141732283472" top="0.74803149606299213" bottom="0.74803149606299213" header="0.31496062992125984" footer="0.31496062992125984"/>
  <pageSetup paperSize="9" scale="99" fitToHeight="0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B1:F174"/>
  <sheetViews>
    <sheetView workbookViewId="0">
      <selection activeCell="S92" sqref="S92"/>
    </sheetView>
  </sheetViews>
  <sheetFormatPr defaultRowHeight="15" x14ac:dyDescent="0.25"/>
  <cols>
    <col min="1" max="1" width="4.140625" style="53" customWidth="1"/>
    <col min="2" max="2" width="16.85546875" style="53" customWidth="1"/>
    <col min="3" max="3" width="30" style="53" customWidth="1"/>
    <col min="4" max="4" width="10" style="53" customWidth="1"/>
    <col min="5" max="5" width="13.7109375" style="53" customWidth="1"/>
    <col min="6" max="6" width="14.140625" style="53" customWidth="1"/>
    <col min="7" max="16384" width="9.140625" style="53"/>
  </cols>
  <sheetData>
    <row r="1" spans="2:6" ht="66" customHeight="1" x14ac:dyDescent="0.25">
      <c r="F1" s="112"/>
    </row>
    <row r="2" spans="2:6" ht="23.25" customHeight="1" x14ac:dyDescent="0.25">
      <c r="D2" s="117"/>
      <c r="E2" s="117"/>
      <c r="F2" s="117"/>
    </row>
    <row r="3" spans="2:6" ht="21" customHeight="1" x14ac:dyDescent="0.25">
      <c r="C3" s="56" t="s">
        <v>154</v>
      </c>
    </row>
    <row r="4" spans="2:6" ht="50.25" customHeight="1" x14ac:dyDescent="0.25">
      <c r="B4" s="65" t="s">
        <v>64</v>
      </c>
      <c r="C4" s="55" t="s">
        <v>63</v>
      </c>
      <c r="D4" s="55"/>
      <c r="E4" s="55" t="s">
        <v>73</v>
      </c>
      <c r="F4" s="56" t="s">
        <v>57</v>
      </c>
    </row>
    <row r="6" spans="2:6" ht="30" x14ac:dyDescent="0.25">
      <c r="B6" s="57" t="s">
        <v>1</v>
      </c>
      <c r="C6" s="57" t="s">
        <v>2</v>
      </c>
      <c r="D6" s="58" t="s">
        <v>59</v>
      </c>
      <c r="E6" s="57" t="s">
        <v>3</v>
      </c>
      <c r="F6" s="57" t="s">
        <v>23</v>
      </c>
    </row>
    <row r="7" spans="2:6" ht="45" x14ac:dyDescent="0.25">
      <c r="B7" s="59" t="s">
        <v>22</v>
      </c>
      <c r="C7" s="59" t="s">
        <v>4</v>
      </c>
      <c r="D7" s="59">
        <v>1</v>
      </c>
      <c r="E7" s="60">
        <v>0.93</v>
      </c>
      <c r="F7" s="60">
        <v>9.34</v>
      </c>
    </row>
    <row r="8" spans="2:6" ht="45" x14ac:dyDescent="0.25">
      <c r="B8" s="60" t="s">
        <v>61</v>
      </c>
      <c r="C8" s="59" t="s">
        <v>62</v>
      </c>
      <c r="D8" s="59">
        <v>1</v>
      </c>
      <c r="E8" s="60">
        <f>1.31</f>
        <v>1.31</v>
      </c>
      <c r="F8" s="60">
        <v>13.16</v>
      </c>
    </row>
    <row r="9" spans="2:6" ht="45" x14ac:dyDescent="0.25">
      <c r="B9" s="59" t="s">
        <v>28</v>
      </c>
      <c r="C9" s="59" t="s">
        <v>29</v>
      </c>
      <c r="D9" s="59">
        <v>1</v>
      </c>
      <c r="E9" s="60">
        <v>0.25</v>
      </c>
      <c r="F9" s="60">
        <v>2.7</v>
      </c>
    </row>
    <row r="10" spans="2:6" x14ac:dyDescent="0.25">
      <c r="B10" s="60"/>
      <c r="C10" s="60"/>
      <c r="D10" s="60"/>
      <c r="E10" s="24">
        <f>SUM(E7:E9)</f>
        <v>2.4900000000000002</v>
      </c>
      <c r="F10" s="24">
        <f>SUM(F7:F9)</f>
        <v>25.2</v>
      </c>
    </row>
    <row r="12" spans="2:6" ht="45.75" customHeight="1" x14ac:dyDescent="0.25">
      <c r="B12" s="65" t="s">
        <v>64</v>
      </c>
      <c r="C12" s="55" t="s">
        <v>63</v>
      </c>
      <c r="D12" s="55"/>
      <c r="E12" s="55"/>
      <c r="F12" s="56" t="s">
        <v>38</v>
      </c>
    </row>
    <row r="14" spans="2:6" ht="30" x14ac:dyDescent="0.25">
      <c r="B14" s="57" t="s">
        <v>1</v>
      </c>
      <c r="C14" s="57" t="s">
        <v>2</v>
      </c>
      <c r="D14" s="58" t="s">
        <v>59</v>
      </c>
      <c r="E14" s="57" t="s">
        <v>3</v>
      </c>
      <c r="F14" s="57" t="s">
        <v>23</v>
      </c>
    </row>
    <row r="15" spans="2:6" ht="45" x14ac:dyDescent="0.25">
      <c r="B15" s="60" t="s">
        <v>14</v>
      </c>
      <c r="C15" s="59" t="s">
        <v>20</v>
      </c>
      <c r="D15" s="59">
        <v>1</v>
      </c>
      <c r="E15" s="60">
        <f>0.5</f>
        <v>0.5</v>
      </c>
      <c r="F15" s="60">
        <f>4.96</f>
        <v>4.96</v>
      </c>
    </row>
    <row r="16" spans="2:6" x14ac:dyDescent="0.25">
      <c r="B16" s="59" t="s">
        <v>15</v>
      </c>
      <c r="C16" s="59" t="s">
        <v>5</v>
      </c>
      <c r="D16" s="59">
        <v>1</v>
      </c>
      <c r="E16" s="137">
        <v>1.25</v>
      </c>
      <c r="F16" s="60">
        <v>12.5</v>
      </c>
    </row>
    <row r="17" spans="2:6" x14ac:dyDescent="0.25">
      <c r="B17" s="59"/>
      <c r="C17" s="59"/>
      <c r="D17" s="59"/>
      <c r="E17" s="24">
        <f>SUM(E15:E16)</f>
        <v>1.75</v>
      </c>
      <c r="F17" s="24">
        <f>SUM(F15:F16)</f>
        <v>17.46</v>
      </c>
    </row>
    <row r="18" spans="2:6" x14ac:dyDescent="0.25">
      <c r="B18" s="63"/>
      <c r="C18" s="63"/>
      <c r="D18" s="63"/>
      <c r="E18" s="62"/>
      <c r="F18" s="62"/>
    </row>
    <row r="19" spans="2:6" ht="45" customHeight="1" x14ac:dyDescent="0.25">
      <c r="B19" s="65" t="s">
        <v>64</v>
      </c>
      <c r="C19" s="55" t="s">
        <v>63</v>
      </c>
      <c r="D19" s="55"/>
      <c r="E19" s="55"/>
      <c r="F19" s="56" t="s">
        <v>39</v>
      </c>
    </row>
    <row r="21" spans="2:6" ht="30" x14ac:dyDescent="0.25">
      <c r="B21" s="57" t="s">
        <v>1</v>
      </c>
      <c r="C21" s="57" t="s">
        <v>2</v>
      </c>
      <c r="D21" s="58" t="s">
        <v>59</v>
      </c>
      <c r="E21" s="57" t="s">
        <v>3</v>
      </c>
      <c r="F21" s="57" t="s">
        <v>23</v>
      </c>
    </row>
    <row r="22" spans="2:6" x14ac:dyDescent="0.25">
      <c r="B22" s="60" t="s">
        <v>6</v>
      </c>
      <c r="C22" s="59" t="s">
        <v>7</v>
      </c>
      <c r="D22" s="59">
        <v>1</v>
      </c>
      <c r="E22" s="60">
        <v>0.25</v>
      </c>
      <c r="F22" s="60">
        <v>2.5</v>
      </c>
    </row>
    <row r="23" spans="2:6" ht="30" x14ac:dyDescent="0.25">
      <c r="B23" s="59" t="s">
        <v>8</v>
      </c>
      <c r="C23" s="59" t="s">
        <v>21</v>
      </c>
      <c r="D23" s="59">
        <v>1</v>
      </c>
      <c r="E23" s="60">
        <f>1.16</f>
        <v>1.1599999999999999</v>
      </c>
      <c r="F23" s="60">
        <f>11.64</f>
        <v>11.64</v>
      </c>
    </row>
    <row r="24" spans="2:6" ht="45" x14ac:dyDescent="0.25">
      <c r="B24" s="59" t="s">
        <v>10</v>
      </c>
      <c r="C24" s="59" t="s">
        <v>58</v>
      </c>
      <c r="D24" s="59">
        <v>1</v>
      </c>
      <c r="E24" s="137">
        <f>1.7</f>
        <v>1.7</v>
      </c>
      <c r="F24" s="60">
        <v>17</v>
      </c>
    </row>
    <row r="25" spans="2:6" ht="45" x14ac:dyDescent="0.25">
      <c r="B25" s="59" t="s">
        <v>22</v>
      </c>
      <c r="C25" s="59" t="s">
        <v>4</v>
      </c>
      <c r="D25" s="59">
        <v>1</v>
      </c>
      <c r="E25" s="60">
        <v>0.93</v>
      </c>
      <c r="F25" s="60">
        <v>9.34</v>
      </c>
    </row>
    <row r="26" spans="2:6" x14ac:dyDescent="0.25">
      <c r="B26" s="66"/>
      <c r="C26" s="66"/>
      <c r="D26" s="66"/>
      <c r="E26" s="67">
        <f>SUM(E22:E25)</f>
        <v>4.04</v>
      </c>
      <c r="F26" s="67">
        <f>SUM(F22:F25)</f>
        <v>40.480000000000004</v>
      </c>
    </row>
    <row r="28" spans="2:6" ht="45" x14ac:dyDescent="0.25">
      <c r="B28" s="65" t="s">
        <v>157</v>
      </c>
      <c r="C28" s="55" t="s">
        <v>63</v>
      </c>
      <c r="D28" s="55"/>
      <c r="E28" s="55" t="s">
        <v>73</v>
      </c>
      <c r="F28" s="56" t="s">
        <v>57</v>
      </c>
    </row>
    <row r="30" spans="2:6" ht="30" x14ac:dyDescent="0.25">
      <c r="B30" s="57" t="s">
        <v>1</v>
      </c>
      <c r="C30" s="57" t="s">
        <v>2</v>
      </c>
      <c r="D30" s="58" t="s">
        <v>59</v>
      </c>
      <c r="E30" s="57" t="s">
        <v>3</v>
      </c>
      <c r="F30" s="57" t="s">
        <v>23</v>
      </c>
    </row>
    <row r="31" spans="2:6" ht="45" x14ac:dyDescent="0.25">
      <c r="B31" s="59" t="s">
        <v>22</v>
      </c>
      <c r="C31" s="59" t="s">
        <v>4</v>
      </c>
      <c r="D31" s="59">
        <v>1</v>
      </c>
      <c r="E31" s="60">
        <v>0.93</v>
      </c>
      <c r="F31" s="60">
        <v>9.34</v>
      </c>
    </row>
    <row r="32" spans="2:6" ht="45" x14ac:dyDescent="0.25">
      <c r="B32" s="60" t="s">
        <v>61</v>
      </c>
      <c r="C32" s="59" t="s">
        <v>62</v>
      </c>
      <c r="D32" s="59">
        <v>2</v>
      </c>
      <c r="E32" s="60">
        <f>1.31*2</f>
        <v>2.62</v>
      </c>
      <c r="F32" s="60">
        <f>13.16*D32</f>
        <v>26.32</v>
      </c>
    </row>
    <row r="33" spans="2:6" ht="45" x14ac:dyDescent="0.25">
      <c r="B33" s="59" t="s">
        <v>28</v>
      </c>
      <c r="C33" s="59" t="s">
        <v>29</v>
      </c>
      <c r="D33" s="59">
        <v>1</v>
      </c>
      <c r="E33" s="60">
        <v>0.25</v>
      </c>
      <c r="F33" s="60">
        <v>2.7</v>
      </c>
    </row>
    <row r="34" spans="2:6" x14ac:dyDescent="0.25">
      <c r="B34" s="60"/>
      <c r="C34" s="60"/>
      <c r="D34" s="60"/>
      <c r="E34" s="24">
        <f>SUM(E31:E33)</f>
        <v>3.8000000000000003</v>
      </c>
      <c r="F34" s="24">
        <f>SUM(F31:F33)</f>
        <v>38.36</v>
      </c>
    </row>
    <row r="36" spans="2:6" ht="45" x14ac:dyDescent="0.25">
      <c r="B36" s="65" t="s">
        <v>157</v>
      </c>
      <c r="C36" s="55" t="s">
        <v>63</v>
      </c>
      <c r="D36" s="55"/>
      <c r="E36" s="55"/>
      <c r="F36" s="56" t="s">
        <v>38</v>
      </c>
    </row>
    <row r="38" spans="2:6" ht="30" x14ac:dyDescent="0.25">
      <c r="B38" s="57" t="s">
        <v>1</v>
      </c>
      <c r="C38" s="57" t="s">
        <v>2</v>
      </c>
      <c r="D38" s="58" t="s">
        <v>59</v>
      </c>
      <c r="E38" s="57" t="s">
        <v>3</v>
      </c>
      <c r="F38" s="57" t="s">
        <v>23</v>
      </c>
    </row>
    <row r="39" spans="2:6" ht="45" x14ac:dyDescent="0.25">
      <c r="B39" s="60" t="s">
        <v>14</v>
      </c>
      <c r="C39" s="59" t="s">
        <v>20</v>
      </c>
      <c r="D39" s="59">
        <v>2</v>
      </c>
      <c r="E39" s="60">
        <f>0.5*2</f>
        <v>1</v>
      </c>
      <c r="F39" s="60">
        <f>4.96*2</f>
        <v>9.92</v>
      </c>
    </row>
    <row r="40" spans="2:6" x14ac:dyDescent="0.25">
      <c r="B40" s="59" t="s">
        <v>15</v>
      </c>
      <c r="C40" s="59" t="s">
        <v>5</v>
      </c>
      <c r="D40" s="59">
        <v>1</v>
      </c>
      <c r="E40" s="137">
        <v>1.25</v>
      </c>
      <c r="F40" s="60">
        <v>12.5</v>
      </c>
    </row>
    <row r="41" spans="2:6" x14ac:dyDescent="0.25">
      <c r="B41" s="59"/>
      <c r="C41" s="59"/>
      <c r="D41" s="59"/>
      <c r="E41" s="24">
        <f>SUM(E39:E40)</f>
        <v>2.25</v>
      </c>
      <c r="F41" s="24">
        <f>SUM(F39:F40)</f>
        <v>22.42</v>
      </c>
    </row>
    <row r="42" spans="2:6" x14ac:dyDescent="0.25">
      <c r="B42" s="63"/>
      <c r="C42" s="63"/>
      <c r="D42" s="63"/>
      <c r="E42" s="62"/>
      <c r="F42" s="62"/>
    </row>
    <row r="43" spans="2:6" ht="45" x14ac:dyDescent="0.25">
      <c r="B43" s="65" t="s">
        <v>157</v>
      </c>
      <c r="C43" s="55" t="s">
        <v>63</v>
      </c>
      <c r="D43" s="55"/>
      <c r="E43" s="55"/>
      <c r="F43" s="56" t="s">
        <v>39</v>
      </c>
    </row>
    <row r="45" spans="2:6" ht="30" x14ac:dyDescent="0.25">
      <c r="B45" s="57" t="s">
        <v>1</v>
      </c>
      <c r="C45" s="57" t="s">
        <v>2</v>
      </c>
      <c r="D45" s="58" t="s">
        <v>59</v>
      </c>
      <c r="E45" s="57" t="s">
        <v>3</v>
      </c>
      <c r="F45" s="57" t="s">
        <v>23</v>
      </c>
    </row>
    <row r="46" spans="2:6" x14ac:dyDescent="0.25">
      <c r="B46" s="60" t="s">
        <v>6</v>
      </c>
      <c r="C46" s="59" t="s">
        <v>7</v>
      </c>
      <c r="D46" s="59">
        <v>1</v>
      </c>
      <c r="E46" s="60">
        <v>0.25</v>
      </c>
      <c r="F46" s="60">
        <v>2.5</v>
      </c>
    </row>
    <row r="47" spans="2:6" ht="30" x14ac:dyDescent="0.25">
      <c r="B47" s="59" t="s">
        <v>8</v>
      </c>
      <c r="C47" s="59" t="s">
        <v>21</v>
      </c>
      <c r="D47" s="59">
        <v>2</v>
      </c>
      <c r="E47" s="60">
        <f>1.16*2</f>
        <v>2.3199999999999998</v>
      </c>
      <c r="F47" s="60">
        <f>11.64*D47</f>
        <v>23.28</v>
      </c>
    </row>
    <row r="48" spans="2:6" ht="45" x14ac:dyDescent="0.25">
      <c r="B48" s="59" t="s">
        <v>10</v>
      </c>
      <c r="C48" s="59" t="s">
        <v>58</v>
      </c>
      <c r="D48" s="59">
        <v>2</v>
      </c>
      <c r="E48" s="137">
        <f>1.7*2</f>
        <v>3.4</v>
      </c>
      <c r="F48" s="60">
        <f>17*D48</f>
        <v>34</v>
      </c>
    </row>
    <row r="49" spans="2:6" ht="45" x14ac:dyDescent="0.25">
      <c r="B49" s="59" t="s">
        <v>22</v>
      </c>
      <c r="C49" s="59" t="s">
        <v>4</v>
      </c>
      <c r="D49" s="59">
        <v>1</v>
      </c>
      <c r="E49" s="60">
        <v>0.93</v>
      </c>
      <c r="F49" s="60">
        <v>9.34</v>
      </c>
    </row>
    <row r="50" spans="2:6" x14ac:dyDescent="0.25">
      <c r="B50" s="66"/>
      <c r="C50" s="66"/>
      <c r="D50" s="66"/>
      <c r="E50" s="67">
        <f>SUM(E46:E49)</f>
        <v>6.8999999999999995</v>
      </c>
      <c r="F50" s="67">
        <f>SUM(F46:F49)</f>
        <v>69.12</v>
      </c>
    </row>
    <row r="51" spans="2:6" x14ac:dyDescent="0.25">
      <c r="B51" s="68"/>
    </row>
    <row r="52" spans="2:6" ht="45" x14ac:dyDescent="0.25">
      <c r="B52" s="65" t="s">
        <v>158</v>
      </c>
      <c r="C52" s="55" t="s">
        <v>63</v>
      </c>
      <c r="D52" s="55"/>
      <c r="E52" s="55" t="s">
        <v>73</v>
      </c>
      <c r="F52" s="56" t="s">
        <v>57</v>
      </c>
    </row>
    <row r="54" spans="2:6" ht="30" x14ac:dyDescent="0.25">
      <c r="B54" s="57" t="s">
        <v>1</v>
      </c>
      <c r="C54" s="57" t="s">
        <v>2</v>
      </c>
      <c r="D54" s="58" t="s">
        <v>59</v>
      </c>
      <c r="E54" s="57" t="s">
        <v>3</v>
      </c>
      <c r="F54" s="57" t="s">
        <v>23</v>
      </c>
    </row>
    <row r="55" spans="2:6" ht="45" x14ac:dyDescent="0.25">
      <c r="B55" s="59" t="s">
        <v>22</v>
      </c>
      <c r="C55" s="59" t="s">
        <v>4</v>
      </c>
      <c r="D55" s="59">
        <v>1</v>
      </c>
      <c r="E55" s="60">
        <v>0.93</v>
      </c>
      <c r="F55" s="60">
        <v>9.34</v>
      </c>
    </row>
    <row r="56" spans="2:6" ht="45" x14ac:dyDescent="0.25">
      <c r="B56" s="60" t="s">
        <v>61</v>
      </c>
      <c r="C56" s="59" t="s">
        <v>62</v>
      </c>
      <c r="D56" s="59">
        <v>3</v>
      </c>
      <c r="E56" s="60">
        <f>1.31*3</f>
        <v>3.93</v>
      </c>
      <c r="F56" s="60">
        <v>39.479999999999997</v>
      </c>
    </row>
    <row r="57" spans="2:6" ht="45" x14ac:dyDescent="0.25">
      <c r="B57" s="59" t="s">
        <v>28</v>
      </c>
      <c r="C57" s="59" t="s">
        <v>29</v>
      </c>
      <c r="D57" s="59">
        <v>1</v>
      </c>
      <c r="E57" s="60">
        <v>0.25</v>
      </c>
      <c r="F57" s="60">
        <v>2.7</v>
      </c>
    </row>
    <row r="58" spans="2:6" x14ac:dyDescent="0.25">
      <c r="B58" s="60"/>
      <c r="C58" s="60"/>
      <c r="D58" s="60"/>
      <c r="E58" s="24">
        <f>SUM(E55:E57)</f>
        <v>5.1100000000000003</v>
      </c>
      <c r="F58" s="24">
        <f>SUM(F55:F57)</f>
        <v>51.519999999999996</v>
      </c>
    </row>
    <row r="60" spans="2:6" ht="45" x14ac:dyDescent="0.25">
      <c r="B60" s="65" t="s">
        <v>158</v>
      </c>
      <c r="C60" s="55" t="s">
        <v>63</v>
      </c>
      <c r="D60" s="55"/>
      <c r="E60" s="55"/>
      <c r="F60" s="56" t="s">
        <v>38</v>
      </c>
    </row>
    <row r="62" spans="2:6" ht="30" x14ac:dyDescent="0.25">
      <c r="B62" s="57" t="s">
        <v>1</v>
      </c>
      <c r="C62" s="57" t="s">
        <v>2</v>
      </c>
      <c r="D62" s="58" t="s">
        <v>59</v>
      </c>
      <c r="E62" s="57" t="s">
        <v>3</v>
      </c>
      <c r="F62" s="57" t="s">
        <v>23</v>
      </c>
    </row>
    <row r="63" spans="2:6" ht="45" x14ac:dyDescent="0.25">
      <c r="B63" s="60" t="s">
        <v>14</v>
      </c>
      <c r="C63" s="59" t="s">
        <v>20</v>
      </c>
      <c r="D63" s="59">
        <v>3</v>
      </c>
      <c r="E63" s="60">
        <f>0.5*3</f>
        <v>1.5</v>
      </c>
      <c r="F63" s="60">
        <f>4.96*D63</f>
        <v>14.879999999999999</v>
      </c>
    </row>
    <row r="64" spans="2:6" x14ac:dyDescent="0.25">
      <c r="B64" s="59" t="s">
        <v>15</v>
      </c>
      <c r="C64" s="59" t="s">
        <v>5</v>
      </c>
      <c r="D64" s="59">
        <v>1</v>
      </c>
      <c r="E64" s="137">
        <v>1.25</v>
      </c>
      <c r="F64" s="60">
        <v>12.5</v>
      </c>
    </row>
    <row r="65" spans="2:6" x14ac:dyDescent="0.25">
      <c r="B65" s="59"/>
      <c r="C65" s="59"/>
      <c r="D65" s="59"/>
      <c r="E65" s="24">
        <f>SUM(E63:E64)</f>
        <v>2.75</v>
      </c>
      <c r="F65" s="24">
        <f>SUM(F63:F64)</f>
        <v>27.38</v>
      </c>
    </row>
    <row r="66" spans="2:6" x14ac:dyDescent="0.25">
      <c r="B66" s="63"/>
      <c r="C66" s="63"/>
      <c r="D66" s="63"/>
      <c r="E66" s="62"/>
      <c r="F66" s="62"/>
    </row>
    <row r="67" spans="2:6" ht="45" x14ac:dyDescent="0.25">
      <c r="B67" s="65" t="s">
        <v>158</v>
      </c>
      <c r="C67" s="55" t="s">
        <v>63</v>
      </c>
      <c r="D67" s="55"/>
      <c r="E67" s="55"/>
      <c r="F67" s="56" t="s">
        <v>39</v>
      </c>
    </row>
    <row r="69" spans="2:6" ht="30" x14ac:dyDescent="0.25">
      <c r="B69" s="57" t="s">
        <v>1</v>
      </c>
      <c r="C69" s="57" t="s">
        <v>2</v>
      </c>
      <c r="D69" s="58" t="s">
        <v>59</v>
      </c>
      <c r="E69" s="57" t="s">
        <v>3</v>
      </c>
      <c r="F69" s="57" t="s">
        <v>23</v>
      </c>
    </row>
    <row r="70" spans="2:6" x14ac:dyDescent="0.25">
      <c r="B70" s="60" t="s">
        <v>6</v>
      </c>
      <c r="C70" s="59" t="s">
        <v>7</v>
      </c>
      <c r="D70" s="59">
        <v>1</v>
      </c>
      <c r="E70" s="60">
        <v>0.25</v>
      </c>
      <c r="F70" s="60">
        <v>2.5</v>
      </c>
    </row>
    <row r="71" spans="2:6" ht="30" x14ac:dyDescent="0.25">
      <c r="B71" s="59" t="s">
        <v>8</v>
      </c>
      <c r="C71" s="59" t="s">
        <v>21</v>
      </c>
      <c r="D71" s="59">
        <v>3</v>
      </c>
      <c r="E71" s="60">
        <f>1.16*3</f>
        <v>3.4799999999999995</v>
      </c>
      <c r="F71" s="60">
        <f>11.64*D71</f>
        <v>34.92</v>
      </c>
    </row>
    <row r="72" spans="2:6" ht="45" x14ac:dyDescent="0.25">
      <c r="B72" s="59" t="s">
        <v>10</v>
      </c>
      <c r="C72" s="59" t="s">
        <v>58</v>
      </c>
      <c r="D72" s="59">
        <v>3</v>
      </c>
      <c r="E72" s="137">
        <f>1.7*3</f>
        <v>5.0999999999999996</v>
      </c>
      <c r="F72" s="60">
        <f>17*D72</f>
        <v>51</v>
      </c>
    </row>
    <row r="73" spans="2:6" ht="45" x14ac:dyDescent="0.25">
      <c r="B73" s="59" t="s">
        <v>22</v>
      </c>
      <c r="C73" s="59" t="s">
        <v>4</v>
      </c>
      <c r="D73" s="59">
        <v>1</v>
      </c>
      <c r="E73" s="60">
        <v>0.93</v>
      </c>
      <c r="F73" s="60">
        <v>9.34</v>
      </c>
    </row>
    <row r="74" spans="2:6" x14ac:dyDescent="0.25">
      <c r="B74" s="66"/>
      <c r="C74" s="66"/>
      <c r="D74" s="66"/>
      <c r="E74" s="67">
        <f>SUM(E70:E73)</f>
        <v>9.759999999999998</v>
      </c>
      <c r="F74" s="67">
        <f>SUM(F70:F73)</f>
        <v>97.76</v>
      </c>
    </row>
    <row r="76" spans="2:6" ht="45" x14ac:dyDescent="0.25">
      <c r="B76" s="65" t="s">
        <v>159</v>
      </c>
      <c r="C76" s="55" t="s">
        <v>63</v>
      </c>
      <c r="D76" s="55"/>
      <c r="E76" s="55" t="s">
        <v>73</v>
      </c>
      <c r="F76" s="56" t="s">
        <v>57</v>
      </c>
    </row>
    <row r="78" spans="2:6" ht="30" x14ac:dyDescent="0.25">
      <c r="B78" s="57" t="s">
        <v>1</v>
      </c>
      <c r="C78" s="57" t="s">
        <v>2</v>
      </c>
      <c r="D78" s="58" t="s">
        <v>59</v>
      </c>
      <c r="E78" s="57" t="s">
        <v>3</v>
      </c>
      <c r="F78" s="57" t="s">
        <v>23</v>
      </c>
    </row>
    <row r="79" spans="2:6" ht="45" x14ac:dyDescent="0.25">
      <c r="B79" s="59" t="s">
        <v>22</v>
      </c>
      <c r="C79" s="59" t="s">
        <v>4</v>
      </c>
      <c r="D79" s="59">
        <v>1</v>
      </c>
      <c r="E79" s="60">
        <v>0.93</v>
      </c>
      <c r="F79" s="60">
        <v>9.34</v>
      </c>
    </row>
    <row r="80" spans="2:6" ht="45" x14ac:dyDescent="0.25">
      <c r="B80" s="60" t="s">
        <v>61</v>
      </c>
      <c r="C80" s="59" t="s">
        <v>62</v>
      </c>
      <c r="D80" s="59">
        <v>4</v>
      </c>
      <c r="E80" s="60">
        <f>1.31*4</f>
        <v>5.24</v>
      </c>
      <c r="F80" s="60">
        <f>13.16*D80</f>
        <v>52.64</v>
      </c>
    </row>
    <row r="81" spans="2:6" ht="45" x14ac:dyDescent="0.25">
      <c r="B81" s="59" t="s">
        <v>28</v>
      </c>
      <c r="C81" s="59" t="s">
        <v>29</v>
      </c>
      <c r="D81" s="59">
        <v>1</v>
      </c>
      <c r="E81" s="60">
        <v>0.25</v>
      </c>
      <c r="F81" s="60">
        <v>2.7</v>
      </c>
    </row>
    <row r="82" spans="2:6" x14ac:dyDescent="0.25">
      <c r="B82" s="60"/>
      <c r="C82" s="60"/>
      <c r="D82" s="60"/>
      <c r="E82" s="24">
        <f>SUM(E79:E81)</f>
        <v>6.42</v>
      </c>
      <c r="F82" s="24">
        <f>SUM(F79:F81)</f>
        <v>64.680000000000007</v>
      </c>
    </row>
    <row r="84" spans="2:6" ht="45" x14ac:dyDescent="0.25">
      <c r="B84" s="65" t="s">
        <v>159</v>
      </c>
      <c r="C84" s="55" t="s">
        <v>63</v>
      </c>
      <c r="D84" s="55"/>
      <c r="E84" s="55"/>
      <c r="F84" s="56" t="s">
        <v>38</v>
      </c>
    </row>
    <row r="86" spans="2:6" ht="30" x14ac:dyDescent="0.25">
      <c r="B86" s="57" t="s">
        <v>1</v>
      </c>
      <c r="C86" s="57" t="s">
        <v>2</v>
      </c>
      <c r="D86" s="58" t="s">
        <v>59</v>
      </c>
      <c r="E86" s="57" t="s">
        <v>3</v>
      </c>
      <c r="F86" s="57" t="s">
        <v>23</v>
      </c>
    </row>
    <row r="87" spans="2:6" ht="45" x14ac:dyDescent="0.25">
      <c r="B87" s="60" t="s">
        <v>14</v>
      </c>
      <c r="C87" s="59" t="s">
        <v>20</v>
      </c>
      <c r="D87" s="59">
        <v>4</v>
      </c>
      <c r="E87" s="60">
        <f>0.5*4</f>
        <v>2</v>
      </c>
      <c r="F87" s="60">
        <f>4.96*D87</f>
        <v>19.84</v>
      </c>
    </row>
    <row r="88" spans="2:6" x14ac:dyDescent="0.25">
      <c r="B88" s="59" t="s">
        <v>15</v>
      </c>
      <c r="C88" s="59" t="s">
        <v>5</v>
      </c>
      <c r="D88" s="59">
        <v>1</v>
      </c>
      <c r="E88" s="137">
        <v>1.25</v>
      </c>
      <c r="F88" s="60">
        <v>12.5</v>
      </c>
    </row>
    <row r="89" spans="2:6" x14ac:dyDescent="0.25">
      <c r="B89" s="59"/>
      <c r="C89" s="59"/>
      <c r="D89" s="59"/>
      <c r="E89" s="24">
        <f>SUM(E87:E88)</f>
        <v>3.25</v>
      </c>
      <c r="F89" s="24">
        <f>SUM(F87:F88)</f>
        <v>32.340000000000003</v>
      </c>
    </row>
    <row r="90" spans="2:6" x14ac:dyDescent="0.25">
      <c r="B90" s="63"/>
      <c r="C90" s="63"/>
      <c r="D90" s="63"/>
      <c r="E90" s="62"/>
      <c r="F90" s="62"/>
    </row>
    <row r="91" spans="2:6" ht="45" x14ac:dyDescent="0.25">
      <c r="B91" s="65" t="s">
        <v>159</v>
      </c>
      <c r="C91" s="55" t="s">
        <v>63</v>
      </c>
      <c r="D91" s="55"/>
      <c r="E91" s="55"/>
      <c r="F91" s="56" t="s">
        <v>39</v>
      </c>
    </row>
    <row r="93" spans="2:6" ht="30" x14ac:dyDescent="0.25">
      <c r="B93" s="57" t="s">
        <v>1</v>
      </c>
      <c r="C93" s="57" t="s">
        <v>2</v>
      </c>
      <c r="D93" s="58" t="s">
        <v>59</v>
      </c>
      <c r="E93" s="57" t="s">
        <v>3</v>
      </c>
      <c r="F93" s="57" t="s">
        <v>23</v>
      </c>
    </row>
    <row r="94" spans="2:6" x14ac:dyDescent="0.25">
      <c r="B94" s="60" t="s">
        <v>6</v>
      </c>
      <c r="C94" s="59" t="s">
        <v>7</v>
      </c>
      <c r="D94" s="59">
        <v>1</v>
      </c>
      <c r="E94" s="60">
        <v>0.25</v>
      </c>
      <c r="F94" s="60">
        <v>2.5</v>
      </c>
    </row>
    <row r="95" spans="2:6" ht="30" x14ac:dyDescent="0.25">
      <c r="B95" s="59" t="s">
        <v>8</v>
      </c>
      <c r="C95" s="59" t="s">
        <v>21</v>
      </c>
      <c r="D95" s="59">
        <v>4</v>
      </c>
      <c r="E95" s="60">
        <f>1.16*4</f>
        <v>4.6399999999999997</v>
      </c>
      <c r="F95" s="60">
        <f>11.64*D95</f>
        <v>46.56</v>
      </c>
    </row>
    <row r="96" spans="2:6" ht="45" x14ac:dyDescent="0.25">
      <c r="B96" s="59" t="s">
        <v>10</v>
      </c>
      <c r="C96" s="59" t="s">
        <v>58</v>
      </c>
      <c r="D96" s="59">
        <v>4</v>
      </c>
      <c r="E96" s="137">
        <f>1.7*4</f>
        <v>6.8</v>
      </c>
      <c r="F96" s="60">
        <f>17*D96</f>
        <v>68</v>
      </c>
    </row>
    <row r="97" spans="2:6" ht="45" x14ac:dyDescent="0.25">
      <c r="B97" s="59" t="s">
        <v>22</v>
      </c>
      <c r="C97" s="59" t="s">
        <v>4</v>
      </c>
      <c r="D97" s="59">
        <v>1</v>
      </c>
      <c r="E97" s="60">
        <v>0.93</v>
      </c>
      <c r="F97" s="60">
        <v>9.34</v>
      </c>
    </row>
    <row r="98" spans="2:6" x14ac:dyDescent="0.25">
      <c r="B98" s="66"/>
      <c r="C98" s="66"/>
      <c r="D98" s="66"/>
      <c r="E98" s="67">
        <f>SUM(E94:E97)</f>
        <v>12.62</v>
      </c>
      <c r="F98" s="67">
        <f>SUM(F94:F97)</f>
        <v>126.4</v>
      </c>
    </row>
    <row r="166" spans="5:5" x14ac:dyDescent="0.25">
      <c r="E166" s="53">
        <v>12.5</v>
      </c>
    </row>
    <row r="174" spans="5:5" x14ac:dyDescent="0.25">
      <c r="E174" s="53">
        <v>12.5</v>
      </c>
    </row>
  </sheetData>
  <pageMargins left="0.7" right="0.7" top="0.75" bottom="0.75" header="0.3" footer="0.3"/>
  <pageSetup paperSize="9" orientation="portrait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B1:F174"/>
  <sheetViews>
    <sheetView workbookViewId="0">
      <selection activeCell="S92" sqref="S92"/>
    </sheetView>
  </sheetViews>
  <sheetFormatPr defaultRowHeight="15" x14ac:dyDescent="0.25"/>
  <cols>
    <col min="1" max="1" width="4.140625" style="53" customWidth="1"/>
    <col min="2" max="2" width="16.85546875" style="53" customWidth="1"/>
    <col min="3" max="3" width="30" style="53" customWidth="1"/>
    <col min="4" max="4" width="10" style="53" customWidth="1"/>
    <col min="5" max="5" width="13.7109375" style="53" customWidth="1"/>
    <col min="6" max="6" width="12.7109375" style="53" customWidth="1"/>
    <col min="7" max="16384" width="9.140625" style="53"/>
  </cols>
  <sheetData>
    <row r="1" spans="2:6" ht="66" customHeight="1" x14ac:dyDescent="0.3">
      <c r="D1" s="114"/>
      <c r="E1" s="114"/>
      <c r="F1" s="125"/>
    </row>
    <row r="2" spans="2:6" ht="23.25" customHeight="1" x14ac:dyDescent="0.25">
      <c r="D2" s="117"/>
      <c r="E2" s="117"/>
      <c r="F2" s="117"/>
    </row>
    <row r="3" spans="2:6" ht="21" customHeight="1" x14ac:dyDescent="0.3">
      <c r="B3" s="199" t="s">
        <v>65</v>
      </c>
      <c r="C3" s="199"/>
      <c r="D3" s="199"/>
      <c r="E3" s="199"/>
      <c r="F3" s="199"/>
    </row>
    <row r="4" spans="2:6" ht="48" customHeight="1" x14ac:dyDescent="0.25">
      <c r="B4" s="65" t="s">
        <v>65</v>
      </c>
      <c r="C4" s="55" t="s">
        <v>63</v>
      </c>
      <c r="D4" s="55"/>
      <c r="E4" s="55" t="s">
        <v>75</v>
      </c>
      <c r="F4" s="56" t="s">
        <v>57</v>
      </c>
    </row>
    <row r="6" spans="2:6" ht="30" x14ac:dyDescent="0.25">
      <c r="B6" s="57" t="s">
        <v>1</v>
      </c>
      <c r="C6" s="57" t="s">
        <v>2</v>
      </c>
      <c r="D6" s="58" t="s">
        <v>59</v>
      </c>
      <c r="E6" s="57" t="s">
        <v>3</v>
      </c>
      <c r="F6" s="57" t="s">
        <v>23</v>
      </c>
    </row>
    <row r="7" spans="2:6" ht="45" x14ac:dyDescent="0.25">
      <c r="B7" s="59" t="s">
        <v>22</v>
      </c>
      <c r="C7" s="59" t="s">
        <v>4</v>
      </c>
      <c r="D7" s="69">
        <v>1</v>
      </c>
      <c r="E7" s="70">
        <v>0.93</v>
      </c>
      <c r="F7" s="60">
        <v>9.34</v>
      </c>
    </row>
    <row r="8" spans="2:6" ht="45" x14ac:dyDescent="0.25">
      <c r="B8" s="60" t="s">
        <v>61</v>
      </c>
      <c r="C8" s="71" t="s">
        <v>62</v>
      </c>
      <c r="D8" s="59">
        <v>1</v>
      </c>
      <c r="E8" s="60">
        <f>1.31</f>
        <v>1.31</v>
      </c>
      <c r="F8" s="60">
        <f>13.16*D8</f>
        <v>13.16</v>
      </c>
    </row>
    <row r="9" spans="2:6" ht="45" x14ac:dyDescent="0.25">
      <c r="B9" s="60" t="s">
        <v>14</v>
      </c>
      <c r="C9" s="59" t="s">
        <v>20</v>
      </c>
      <c r="D9" s="59">
        <v>1</v>
      </c>
      <c r="E9" s="60">
        <f>0.5</f>
        <v>0.5</v>
      </c>
      <c r="F9" s="60">
        <f>4.96</f>
        <v>4.96</v>
      </c>
    </row>
    <row r="10" spans="2:6" x14ac:dyDescent="0.25">
      <c r="B10" s="59" t="s">
        <v>15</v>
      </c>
      <c r="C10" s="59" t="s">
        <v>5</v>
      </c>
      <c r="D10" s="59">
        <v>1</v>
      </c>
      <c r="E10" s="137">
        <v>1.25</v>
      </c>
      <c r="F10" s="60">
        <v>12.5</v>
      </c>
    </row>
    <row r="11" spans="2:6" ht="45" x14ac:dyDescent="0.25">
      <c r="B11" s="59" t="s">
        <v>22</v>
      </c>
      <c r="C11" s="59" t="s">
        <v>4</v>
      </c>
      <c r="D11" s="69">
        <v>1</v>
      </c>
      <c r="E11" s="70">
        <v>0.93</v>
      </c>
      <c r="F11" s="60">
        <v>9.34</v>
      </c>
    </row>
    <row r="12" spans="2:6" x14ac:dyDescent="0.25">
      <c r="B12" s="66"/>
      <c r="C12" s="66"/>
      <c r="D12" s="66"/>
      <c r="E12" s="24">
        <f>SUM(E7:E11)</f>
        <v>4.92</v>
      </c>
      <c r="F12" s="24">
        <f>SUM(F7:F11)</f>
        <v>49.3</v>
      </c>
    </row>
    <row r="13" spans="2:6" x14ac:dyDescent="0.25">
      <c r="B13" s="61"/>
      <c r="C13" s="61"/>
      <c r="D13" s="61"/>
      <c r="E13" s="62"/>
      <c r="F13" s="62"/>
    </row>
    <row r="14" spans="2:6" ht="45" x14ac:dyDescent="0.25">
      <c r="B14" s="65" t="s">
        <v>65</v>
      </c>
      <c r="C14" s="55" t="s">
        <v>63</v>
      </c>
      <c r="D14" s="55"/>
      <c r="E14" s="55"/>
      <c r="F14" s="56" t="s">
        <v>38</v>
      </c>
    </row>
    <row r="16" spans="2:6" ht="30" x14ac:dyDescent="0.25">
      <c r="B16" s="57" t="s">
        <v>1</v>
      </c>
      <c r="C16" s="57" t="s">
        <v>2</v>
      </c>
      <c r="D16" s="58" t="s">
        <v>59</v>
      </c>
      <c r="E16" s="57" t="s">
        <v>3</v>
      </c>
      <c r="F16" s="57" t="s">
        <v>23</v>
      </c>
    </row>
    <row r="17" spans="2:6" x14ac:dyDescent="0.25">
      <c r="B17" s="60" t="s">
        <v>6</v>
      </c>
      <c r="C17" s="59" t="s">
        <v>7</v>
      </c>
      <c r="D17" s="59">
        <v>1</v>
      </c>
      <c r="E17" s="60">
        <v>0.25</v>
      </c>
      <c r="F17" s="60">
        <v>2.5</v>
      </c>
    </row>
    <row r="18" spans="2:6" ht="45" x14ac:dyDescent="0.25">
      <c r="B18" s="60" t="s">
        <v>14</v>
      </c>
      <c r="C18" s="59" t="s">
        <v>20</v>
      </c>
      <c r="D18" s="59">
        <v>1</v>
      </c>
      <c r="E18" s="60">
        <f>0.5</f>
        <v>0.5</v>
      </c>
      <c r="F18" s="60">
        <f>4.96</f>
        <v>4.96</v>
      </c>
    </row>
    <row r="19" spans="2:6" x14ac:dyDescent="0.25">
      <c r="B19" s="66"/>
      <c r="C19" s="66"/>
      <c r="D19" s="66"/>
      <c r="E19" s="67">
        <f>SUM(E17:E18)</f>
        <v>0.75</v>
      </c>
      <c r="F19" s="67">
        <f>SUM(F17:F18)</f>
        <v>7.46</v>
      </c>
    </row>
    <row r="20" spans="2:6" x14ac:dyDescent="0.25">
      <c r="B20" s="61"/>
      <c r="C20" s="61"/>
      <c r="D20" s="61"/>
      <c r="E20" s="62"/>
      <c r="F20" s="62"/>
    </row>
    <row r="21" spans="2:6" ht="51.75" customHeight="1" x14ac:dyDescent="0.25">
      <c r="B21" s="65" t="s">
        <v>65</v>
      </c>
      <c r="C21" s="55" t="s">
        <v>63</v>
      </c>
      <c r="D21" s="55"/>
      <c r="E21" s="55"/>
      <c r="F21" s="56" t="s">
        <v>39</v>
      </c>
    </row>
    <row r="23" spans="2:6" ht="30" x14ac:dyDescent="0.25">
      <c r="B23" s="57" t="s">
        <v>1</v>
      </c>
      <c r="C23" s="57" t="s">
        <v>2</v>
      </c>
      <c r="D23" s="58" t="s">
        <v>59</v>
      </c>
      <c r="E23" s="57" t="s">
        <v>3</v>
      </c>
      <c r="F23" s="57" t="s">
        <v>23</v>
      </c>
    </row>
    <row r="24" spans="2:6" x14ac:dyDescent="0.25">
      <c r="B24" s="60" t="s">
        <v>6</v>
      </c>
      <c r="C24" s="59" t="s">
        <v>7</v>
      </c>
      <c r="D24" s="59">
        <v>1</v>
      </c>
      <c r="E24" s="60">
        <v>0.25</v>
      </c>
      <c r="F24" s="60">
        <v>2.5</v>
      </c>
    </row>
    <row r="25" spans="2:6" ht="30" x14ac:dyDescent="0.25">
      <c r="B25" s="59" t="s">
        <v>8</v>
      </c>
      <c r="C25" s="59" t="s">
        <v>21</v>
      </c>
      <c r="D25" s="59">
        <v>1</v>
      </c>
      <c r="E25" s="60">
        <f>1.16</f>
        <v>1.1599999999999999</v>
      </c>
      <c r="F25" s="60">
        <f>11.64</f>
        <v>11.64</v>
      </c>
    </row>
    <row r="26" spans="2:6" ht="45" x14ac:dyDescent="0.25">
      <c r="B26" s="59" t="s">
        <v>10</v>
      </c>
      <c r="C26" s="59" t="s">
        <v>58</v>
      </c>
      <c r="D26" s="59">
        <v>1</v>
      </c>
      <c r="E26" s="137">
        <v>1.7</v>
      </c>
      <c r="F26" s="60">
        <f>17</f>
        <v>17</v>
      </c>
    </row>
    <row r="27" spans="2:6" ht="45" x14ac:dyDescent="0.25">
      <c r="B27" s="59" t="s">
        <v>22</v>
      </c>
      <c r="C27" s="59" t="s">
        <v>4</v>
      </c>
      <c r="D27" s="59">
        <v>1</v>
      </c>
      <c r="E27" s="60">
        <v>0.93</v>
      </c>
      <c r="F27" s="60">
        <v>9.34</v>
      </c>
    </row>
    <row r="28" spans="2:6" x14ac:dyDescent="0.25">
      <c r="B28" s="66"/>
      <c r="C28" s="66"/>
      <c r="D28" s="66"/>
      <c r="E28" s="67">
        <f>SUM(E24:E27)</f>
        <v>4.04</v>
      </c>
      <c r="F28" s="67">
        <f>SUM(F24:F27)</f>
        <v>40.480000000000004</v>
      </c>
    </row>
    <row r="31" spans="2:6" ht="45" x14ac:dyDescent="0.25">
      <c r="B31" s="65" t="s">
        <v>66</v>
      </c>
      <c r="C31" s="55" t="s">
        <v>63</v>
      </c>
      <c r="D31" s="55"/>
      <c r="E31" s="55" t="s">
        <v>75</v>
      </c>
      <c r="F31" s="56" t="s">
        <v>57</v>
      </c>
    </row>
    <row r="33" spans="2:6" ht="30" x14ac:dyDescent="0.25">
      <c r="B33" s="57" t="s">
        <v>1</v>
      </c>
      <c r="C33" s="57" t="s">
        <v>2</v>
      </c>
      <c r="D33" s="58" t="s">
        <v>59</v>
      </c>
      <c r="E33" s="57" t="s">
        <v>3</v>
      </c>
      <c r="F33" s="57" t="s">
        <v>23</v>
      </c>
    </row>
    <row r="34" spans="2:6" ht="45" x14ac:dyDescent="0.25">
      <c r="B34" s="59" t="s">
        <v>22</v>
      </c>
      <c r="C34" s="59" t="s">
        <v>4</v>
      </c>
      <c r="D34" s="69">
        <v>1</v>
      </c>
      <c r="E34" s="70">
        <v>0.93</v>
      </c>
      <c r="F34" s="60">
        <v>9.34</v>
      </c>
    </row>
    <row r="35" spans="2:6" ht="45" x14ac:dyDescent="0.25">
      <c r="B35" s="60" t="s">
        <v>61</v>
      </c>
      <c r="C35" s="71" t="s">
        <v>62</v>
      </c>
      <c r="D35" s="59">
        <v>2</v>
      </c>
      <c r="E35" s="60">
        <f>1.31*2</f>
        <v>2.62</v>
      </c>
      <c r="F35" s="60">
        <f>13.16*D35</f>
        <v>26.32</v>
      </c>
    </row>
    <row r="36" spans="2:6" ht="45" x14ac:dyDescent="0.25">
      <c r="B36" s="60" t="s">
        <v>14</v>
      </c>
      <c r="C36" s="59" t="s">
        <v>20</v>
      </c>
      <c r="D36" s="59">
        <v>2</v>
      </c>
      <c r="E36" s="60">
        <f>0.5*2</f>
        <v>1</v>
      </c>
      <c r="F36" s="60">
        <f>4.96*2</f>
        <v>9.92</v>
      </c>
    </row>
    <row r="37" spans="2:6" x14ac:dyDescent="0.25">
      <c r="B37" s="59" t="s">
        <v>15</v>
      </c>
      <c r="C37" s="59" t="s">
        <v>5</v>
      </c>
      <c r="D37" s="59">
        <v>1</v>
      </c>
      <c r="E37" s="137">
        <f>1.25</f>
        <v>1.25</v>
      </c>
      <c r="F37" s="60">
        <v>12.5</v>
      </c>
    </row>
    <row r="38" spans="2:6" ht="45" x14ac:dyDescent="0.25">
      <c r="B38" s="59" t="s">
        <v>22</v>
      </c>
      <c r="C38" s="59" t="s">
        <v>4</v>
      </c>
      <c r="D38" s="69">
        <v>1</v>
      </c>
      <c r="E38" s="70">
        <v>0.93</v>
      </c>
      <c r="F38" s="60">
        <v>9.34</v>
      </c>
    </row>
    <row r="39" spans="2:6" x14ac:dyDescent="0.25">
      <c r="B39" s="66"/>
      <c r="C39" s="66"/>
      <c r="D39" s="66"/>
      <c r="E39" s="24">
        <f>SUM(E34:E38)</f>
        <v>6.73</v>
      </c>
      <c r="F39" s="24">
        <f>SUM(F34:F38)</f>
        <v>67.42</v>
      </c>
    </row>
    <row r="40" spans="2:6" x14ac:dyDescent="0.25">
      <c r="B40" s="61"/>
      <c r="C40" s="61"/>
      <c r="D40" s="61"/>
      <c r="E40" s="62"/>
      <c r="F40" s="62"/>
    </row>
    <row r="41" spans="2:6" ht="45" x14ac:dyDescent="0.25">
      <c r="B41" s="65" t="s">
        <v>66</v>
      </c>
      <c r="C41" s="55" t="s">
        <v>63</v>
      </c>
      <c r="D41" s="55"/>
      <c r="E41" s="55"/>
      <c r="F41" s="56" t="s">
        <v>38</v>
      </c>
    </row>
    <row r="43" spans="2:6" ht="30" x14ac:dyDescent="0.25">
      <c r="B43" s="57" t="s">
        <v>1</v>
      </c>
      <c r="C43" s="57" t="s">
        <v>2</v>
      </c>
      <c r="D43" s="58" t="s">
        <v>59</v>
      </c>
      <c r="E43" s="57" t="s">
        <v>3</v>
      </c>
      <c r="F43" s="57" t="s">
        <v>23</v>
      </c>
    </row>
    <row r="44" spans="2:6" x14ac:dyDescent="0.25">
      <c r="B44" s="60" t="s">
        <v>6</v>
      </c>
      <c r="C44" s="59" t="s">
        <v>7</v>
      </c>
      <c r="D44" s="59">
        <v>1</v>
      </c>
      <c r="E44" s="60">
        <v>0.25</v>
      </c>
      <c r="F44" s="60">
        <v>2.5</v>
      </c>
    </row>
    <row r="45" spans="2:6" ht="45" x14ac:dyDescent="0.25">
      <c r="B45" s="60" t="s">
        <v>14</v>
      </c>
      <c r="C45" s="59" t="s">
        <v>20</v>
      </c>
      <c r="D45" s="59">
        <v>2</v>
      </c>
      <c r="E45" s="60">
        <f>0.5*2</f>
        <v>1</v>
      </c>
      <c r="F45" s="60">
        <f>4.96*2</f>
        <v>9.92</v>
      </c>
    </row>
    <row r="46" spans="2:6" x14ac:dyDescent="0.25">
      <c r="B46" s="66"/>
      <c r="C46" s="66"/>
      <c r="D46" s="66"/>
      <c r="E46" s="67">
        <f>SUM(E44:E45)</f>
        <v>1.25</v>
      </c>
      <c r="F46" s="67">
        <f>SUM(F44:F45)</f>
        <v>12.42</v>
      </c>
    </row>
    <row r="47" spans="2:6" x14ac:dyDescent="0.25">
      <c r="B47" s="61"/>
      <c r="C47" s="61"/>
      <c r="D47" s="61"/>
      <c r="E47" s="62"/>
      <c r="F47" s="62"/>
    </row>
    <row r="48" spans="2:6" ht="45" x14ac:dyDescent="0.25">
      <c r="B48" s="65" t="s">
        <v>66</v>
      </c>
      <c r="C48" s="55" t="s">
        <v>63</v>
      </c>
      <c r="D48" s="55"/>
      <c r="E48" s="55"/>
      <c r="F48" s="56" t="s">
        <v>39</v>
      </c>
    </row>
    <row r="50" spans="2:6" ht="30" x14ac:dyDescent="0.25">
      <c r="B50" s="57" t="s">
        <v>1</v>
      </c>
      <c r="C50" s="57" t="s">
        <v>2</v>
      </c>
      <c r="D50" s="58" t="s">
        <v>59</v>
      </c>
      <c r="E50" s="57" t="s">
        <v>3</v>
      </c>
      <c r="F50" s="57" t="s">
        <v>23</v>
      </c>
    </row>
    <row r="51" spans="2:6" x14ac:dyDescent="0.25">
      <c r="B51" s="64" t="s">
        <v>6</v>
      </c>
      <c r="C51" s="59" t="s">
        <v>7</v>
      </c>
      <c r="D51" s="59">
        <v>1</v>
      </c>
      <c r="E51" s="60">
        <v>0.25</v>
      </c>
      <c r="F51" s="60">
        <v>2.5</v>
      </c>
    </row>
    <row r="52" spans="2:6" ht="30" x14ac:dyDescent="0.25">
      <c r="B52" s="59" t="s">
        <v>8</v>
      </c>
      <c r="C52" s="59" t="s">
        <v>21</v>
      </c>
      <c r="D52" s="59">
        <v>2</v>
      </c>
      <c r="E52" s="60">
        <f>1.16*2</f>
        <v>2.3199999999999998</v>
      </c>
      <c r="F52" s="60">
        <f>11.64*2</f>
        <v>23.28</v>
      </c>
    </row>
    <row r="53" spans="2:6" ht="45" x14ac:dyDescent="0.25">
      <c r="B53" s="59" t="s">
        <v>10</v>
      </c>
      <c r="C53" s="59" t="s">
        <v>58</v>
      </c>
      <c r="D53" s="59">
        <v>2</v>
      </c>
      <c r="E53" s="60">
        <f>1.15*2</f>
        <v>2.2999999999999998</v>
      </c>
      <c r="F53" s="60">
        <f>11.67*D53</f>
        <v>23.34</v>
      </c>
    </row>
    <row r="54" spans="2:6" ht="45" x14ac:dyDescent="0.25">
      <c r="B54" s="59" t="s">
        <v>22</v>
      </c>
      <c r="C54" s="59" t="s">
        <v>4</v>
      </c>
      <c r="D54" s="59">
        <v>1</v>
      </c>
      <c r="E54" s="60">
        <v>0.93</v>
      </c>
      <c r="F54" s="60">
        <v>9.34</v>
      </c>
    </row>
    <row r="55" spans="2:6" x14ac:dyDescent="0.25">
      <c r="B55" s="66"/>
      <c r="C55" s="66"/>
      <c r="D55" s="66"/>
      <c r="E55" s="67">
        <f>SUM(E51:E54)</f>
        <v>5.7999999999999989</v>
      </c>
      <c r="F55" s="67">
        <f>SUM(F51:F54)</f>
        <v>58.460000000000008</v>
      </c>
    </row>
    <row r="58" spans="2:6" ht="45" x14ac:dyDescent="0.25">
      <c r="B58" s="65" t="s">
        <v>67</v>
      </c>
      <c r="C58" s="55" t="s">
        <v>63</v>
      </c>
      <c r="D58" s="55"/>
      <c r="E58" s="55" t="s">
        <v>75</v>
      </c>
      <c r="F58" s="56" t="s">
        <v>57</v>
      </c>
    </row>
    <row r="60" spans="2:6" ht="30" x14ac:dyDescent="0.25">
      <c r="B60" s="57" t="s">
        <v>1</v>
      </c>
      <c r="C60" s="57" t="s">
        <v>2</v>
      </c>
      <c r="D60" s="58" t="s">
        <v>59</v>
      </c>
      <c r="E60" s="57" t="s">
        <v>3</v>
      </c>
      <c r="F60" s="57" t="s">
        <v>23</v>
      </c>
    </row>
    <row r="61" spans="2:6" ht="45" x14ac:dyDescent="0.25">
      <c r="B61" s="59" t="s">
        <v>22</v>
      </c>
      <c r="C61" s="59" t="s">
        <v>4</v>
      </c>
      <c r="D61" s="69">
        <v>1</v>
      </c>
      <c r="E61" s="70">
        <v>0.93</v>
      </c>
      <c r="F61" s="60">
        <v>9.34</v>
      </c>
    </row>
    <row r="62" spans="2:6" ht="45" x14ac:dyDescent="0.25">
      <c r="B62" s="60" t="s">
        <v>61</v>
      </c>
      <c r="C62" s="71" t="s">
        <v>62</v>
      </c>
      <c r="D62" s="59">
        <v>3</v>
      </c>
      <c r="E62" s="60">
        <f>1.31*3</f>
        <v>3.93</v>
      </c>
      <c r="F62" s="60">
        <f>13.16*D62</f>
        <v>39.480000000000004</v>
      </c>
    </row>
    <row r="63" spans="2:6" ht="45" x14ac:dyDescent="0.25">
      <c r="B63" s="60" t="s">
        <v>14</v>
      </c>
      <c r="C63" s="59" t="s">
        <v>20</v>
      </c>
      <c r="D63" s="59">
        <v>3</v>
      </c>
      <c r="E63" s="60">
        <f>0.5*3</f>
        <v>1.5</v>
      </c>
      <c r="F63" s="60">
        <f>4.96*D63</f>
        <v>14.879999999999999</v>
      </c>
    </row>
    <row r="64" spans="2:6" x14ac:dyDescent="0.25">
      <c r="B64" s="59" t="s">
        <v>15</v>
      </c>
      <c r="C64" s="59" t="s">
        <v>5</v>
      </c>
      <c r="D64" s="59">
        <v>1</v>
      </c>
      <c r="E64" s="60">
        <f>1.53</f>
        <v>1.53</v>
      </c>
      <c r="F64" s="60">
        <v>15.32</v>
      </c>
    </row>
    <row r="65" spans="2:6" ht="45" x14ac:dyDescent="0.25">
      <c r="B65" s="59" t="s">
        <v>22</v>
      </c>
      <c r="C65" s="59" t="s">
        <v>4</v>
      </c>
      <c r="D65" s="69">
        <v>1</v>
      </c>
      <c r="E65" s="70">
        <v>0.93</v>
      </c>
      <c r="F65" s="60">
        <v>9.34</v>
      </c>
    </row>
    <row r="66" spans="2:6" x14ac:dyDescent="0.25">
      <c r="B66" s="66"/>
      <c r="C66" s="66"/>
      <c r="D66" s="66"/>
      <c r="E66" s="24">
        <f>SUM(E61:E65)</f>
        <v>8.82</v>
      </c>
      <c r="F66" s="24">
        <f>SUM(F61:F65)</f>
        <v>88.360000000000014</v>
      </c>
    </row>
    <row r="67" spans="2:6" x14ac:dyDescent="0.25">
      <c r="B67" s="61"/>
      <c r="C67" s="61"/>
      <c r="D67" s="61"/>
      <c r="E67" s="62"/>
      <c r="F67" s="62"/>
    </row>
    <row r="68" spans="2:6" ht="45" x14ac:dyDescent="0.25">
      <c r="B68" s="65" t="s">
        <v>67</v>
      </c>
      <c r="C68" s="55" t="s">
        <v>63</v>
      </c>
      <c r="D68" s="55"/>
      <c r="E68" s="55"/>
      <c r="F68" s="56" t="s">
        <v>38</v>
      </c>
    </row>
    <row r="70" spans="2:6" ht="30" x14ac:dyDescent="0.25">
      <c r="B70" s="57" t="s">
        <v>1</v>
      </c>
      <c r="C70" s="57" t="s">
        <v>2</v>
      </c>
      <c r="D70" s="58" t="s">
        <v>59</v>
      </c>
      <c r="E70" s="57" t="s">
        <v>3</v>
      </c>
      <c r="F70" s="57" t="s">
        <v>23</v>
      </c>
    </row>
    <row r="71" spans="2:6" x14ac:dyDescent="0.25">
      <c r="B71" s="60" t="s">
        <v>6</v>
      </c>
      <c r="C71" s="59" t="s">
        <v>7</v>
      </c>
      <c r="D71" s="59">
        <v>1</v>
      </c>
      <c r="E71" s="60">
        <v>0.25</v>
      </c>
      <c r="F71" s="60">
        <v>2.5</v>
      </c>
    </row>
    <row r="72" spans="2:6" ht="45" x14ac:dyDescent="0.25">
      <c r="B72" s="60" t="s">
        <v>14</v>
      </c>
      <c r="C72" s="59" t="s">
        <v>20</v>
      </c>
      <c r="D72" s="59">
        <v>3</v>
      </c>
      <c r="E72" s="60">
        <f>0.5*3</f>
        <v>1.5</v>
      </c>
      <c r="F72" s="60">
        <f>4.96*D72</f>
        <v>14.879999999999999</v>
      </c>
    </row>
    <row r="73" spans="2:6" x14ac:dyDescent="0.25">
      <c r="B73" s="66"/>
      <c r="C73" s="66"/>
      <c r="D73" s="66"/>
      <c r="E73" s="67">
        <f>SUM(E71:E72)</f>
        <v>1.75</v>
      </c>
      <c r="F73" s="67">
        <f>SUM(F71:F72)</f>
        <v>17.38</v>
      </c>
    </row>
    <row r="74" spans="2:6" x14ac:dyDescent="0.25">
      <c r="B74" s="61"/>
      <c r="C74" s="61"/>
      <c r="D74" s="61"/>
      <c r="E74" s="62"/>
      <c r="F74" s="62"/>
    </row>
    <row r="75" spans="2:6" ht="45" x14ac:dyDescent="0.25">
      <c r="B75" s="65" t="s">
        <v>67</v>
      </c>
      <c r="C75" s="55" t="s">
        <v>63</v>
      </c>
      <c r="D75" s="55"/>
      <c r="E75" s="55"/>
      <c r="F75" s="56" t="s">
        <v>39</v>
      </c>
    </row>
    <row r="77" spans="2:6" ht="30" x14ac:dyDescent="0.25">
      <c r="B77" s="57" t="s">
        <v>1</v>
      </c>
      <c r="C77" s="57" t="s">
        <v>2</v>
      </c>
      <c r="D77" s="58" t="s">
        <v>59</v>
      </c>
      <c r="E77" s="57" t="s">
        <v>3</v>
      </c>
      <c r="F77" s="57" t="s">
        <v>23</v>
      </c>
    </row>
    <row r="78" spans="2:6" x14ac:dyDescent="0.25">
      <c r="B78" s="60" t="s">
        <v>6</v>
      </c>
      <c r="C78" s="59" t="s">
        <v>7</v>
      </c>
      <c r="D78" s="59">
        <v>1</v>
      </c>
      <c r="E78" s="60">
        <v>0.25</v>
      </c>
      <c r="F78" s="60">
        <v>2.5</v>
      </c>
    </row>
    <row r="79" spans="2:6" ht="30" x14ac:dyDescent="0.25">
      <c r="B79" s="59" t="s">
        <v>8</v>
      </c>
      <c r="C79" s="59" t="s">
        <v>21</v>
      </c>
      <c r="D79" s="59">
        <v>3</v>
      </c>
      <c r="E79" s="60">
        <f>1.16*3</f>
        <v>3.4799999999999995</v>
      </c>
      <c r="F79" s="60">
        <f>11.64*D79</f>
        <v>34.92</v>
      </c>
    </row>
    <row r="80" spans="2:6" ht="45" x14ac:dyDescent="0.25">
      <c r="B80" s="59" t="s">
        <v>10</v>
      </c>
      <c r="C80" s="59" t="s">
        <v>58</v>
      </c>
      <c r="D80" s="59">
        <v>3</v>
      </c>
      <c r="E80" s="60">
        <f>1.15*3</f>
        <v>3.4499999999999997</v>
      </c>
      <c r="F80" s="60">
        <f>11.67*D80</f>
        <v>35.01</v>
      </c>
    </row>
    <row r="81" spans="2:6" ht="45" x14ac:dyDescent="0.25">
      <c r="B81" s="59" t="s">
        <v>22</v>
      </c>
      <c r="C81" s="59" t="s">
        <v>4</v>
      </c>
      <c r="D81" s="59">
        <v>1</v>
      </c>
      <c r="E81" s="60">
        <v>0.93</v>
      </c>
      <c r="F81" s="60">
        <v>9.34</v>
      </c>
    </row>
    <row r="82" spans="2:6" x14ac:dyDescent="0.25">
      <c r="B82" s="66"/>
      <c r="C82" s="66"/>
      <c r="D82" s="66"/>
      <c r="E82" s="67">
        <f>SUM(E78:E81)</f>
        <v>8.11</v>
      </c>
      <c r="F82" s="67">
        <f>SUM(F78:F81)</f>
        <v>81.77000000000001</v>
      </c>
    </row>
    <row r="166" spans="5:5" x14ac:dyDescent="0.25">
      <c r="E166" s="53">
        <v>12.5</v>
      </c>
    </row>
    <row r="174" spans="5:5" x14ac:dyDescent="0.25">
      <c r="E174" s="53">
        <v>12.5</v>
      </c>
    </row>
  </sheetData>
  <mergeCells count="1">
    <mergeCell ref="B3:F3"/>
  </mergeCells>
  <pageMargins left="0.7" right="0.7" top="0.75" bottom="0.75" header="0.3" footer="0.3"/>
  <pageSetup paperSize="9" orientation="portrait" horizontalDpi="180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B1:F174"/>
  <sheetViews>
    <sheetView workbookViewId="0">
      <selection activeCell="E45" sqref="E45"/>
    </sheetView>
  </sheetViews>
  <sheetFormatPr defaultRowHeight="15" x14ac:dyDescent="0.25"/>
  <cols>
    <col min="1" max="1" width="4.140625" style="53" customWidth="1"/>
    <col min="2" max="2" width="16.85546875" style="53" customWidth="1"/>
    <col min="3" max="3" width="30" style="53" customWidth="1"/>
    <col min="4" max="4" width="10" style="53" customWidth="1"/>
    <col min="5" max="5" width="13.7109375" style="53" customWidth="1"/>
    <col min="6" max="6" width="12.7109375" style="53" customWidth="1"/>
    <col min="7" max="16384" width="9.140625" style="53"/>
  </cols>
  <sheetData>
    <row r="1" spans="2:6" ht="66" customHeight="1" x14ac:dyDescent="0.3">
      <c r="D1" s="114"/>
      <c r="E1" s="114"/>
      <c r="F1" s="125"/>
    </row>
    <row r="2" spans="2:6" ht="23.25" customHeight="1" x14ac:dyDescent="0.25">
      <c r="D2" s="117"/>
      <c r="E2" s="117"/>
      <c r="F2" s="117"/>
    </row>
    <row r="3" spans="2:6" ht="38.25" customHeight="1" x14ac:dyDescent="0.3">
      <c r="B3" s="199" t="s">
        <v>156</v>
      </c>
      <c r="C3" s="199"/>
      <c r="D3" s="199"/>
      <c r="E3" s="199"/>
      <c r="F3" s="199"/>
    </row>
    <row r="4" spans="2:6" ht="48" customHeight="1" x14ac:dyDescent="0.25">
      <c r="B4" s="65" t="s">
        <v>65</v>
      </c>
      <c r="C4" s="55" t="s">
        <v>160</v>
      </c>
      <c r="D4" s="55"/>
      <c r="E4" s="55" t="s">
        <v>75</v>
      </c>
      <c r="F4" s="56" t="s">
        <v>57</v>
      </c>
    </row>
    <row r="6" spans="2:6" ht="30" x14ac:dyDescent="0.25">
      <c r="B6" s="57" t="s">
        <v>1</v>
      </c>
      <c r="C6" s="57" t="s">
        <v>2</v>
      </c>
      <c r="D6" s="58" t="s">
        <v>59</v>
      </c>
      <c r="E6" s="57" t="s">
        <v>3</v>
      </c>
      <c r="F6" s="57" t="s">
        <v>23</v>
      </c>
    </row>
    <row r="7" spans="2:6" ht="45.75" thickBot="1" x14ac:dyDescent="0.3">
      <c r="B7" s="59" t="s">
        <v>22</v>
      </c>
      <c r="C7" s="59" t="s">
        <v>4</v>
      </c>
      <c r="D7" s="69">
        <v>1</v>
      </c>
      <c r="E7" s="70">
        <v>0.93</v>
      </c>
      <c r="F7" s="60">
        <v>9.34</v>
      </c>
    </row>
    <row r="8" spans="2:6" ht="30.75" thickBot="1" x14ac:dyDescent="0.3">
      <c r="B8" s="72" t="s">
        <v>153</v>
      </c>
      <c r="C8" s="73" t="s">
        <v>152</v>
      </c>
      <c r="D8" s="59">
        <v>1</v>
      </c>
      <c r="E8" s="60">
        <v>2.77</v>
      </c>
      <c r="F8" s="60">
        <v>27.67</v>
      </c>
    </row>
    <row r="9" spans="2:6" ht="45" x14ac:dyDescent="0.25">
      <c r="B9" s="60" t="s">
        <v>61</v>
      </c>
      <c r="C9" s="71" t="s">
        <v>62</v>
      </c>
      <c r="D9" s="59">
        <v>1</v>
      </c>
      <c r="E9" s="60">
        <f>1.31</f>
        <v>1.31</v>
      </c>
      <c r="F9" s="60">
        <f>13.16</f>
        <v>13.16</v>
      </c>
    </row>
    <row r="10" spans="2:6" ht="45" x14ac:dyDescent="0.25">
      <c r="B10" s="60" t="s">
        <v>14</v>
      </c>
      <c r="C10" s="59" t="s">
        <v>20</v>
      </c>
      <c r="D10" s="59">
        <v>1</v>
      </c>
      <c r="E10" s="60">
        <f>0.5</f>
        <v>0.5</v>
      </c>
      <c r="F10" s="60">
        <f>4.96</f>
        <v>4.96</v>
      </c>
    </row>
    <row r="11" spans="2:6" x14ac:dyDescent="0.25">
      <c r="B11" s="59" t="s">
        <v>15</v>
      </c>
      <c r="C11" s="59" t="s">
        <v>5</v>
      </c>
      <c r="D11" s="59">
        <v>1</v>
      </c>
      <c r="E11" s="137">
        <v>1.25</v>
      </c>
      <c r="F11" s="60">
        <v>12.5</v>
      </c>
    </row>
    <row r="12" spans="2:6" ht="45" x14ac:dyDescent="0.25">
      <c r="B12" s="59" t="s">
        <v>22</v>
      </c>
      <c r="C12" s="59" t="s">
        <v>4</v>
      </c>
      <c r="D12" s="69">
        <v>1</v>
      </c>
      <c r="E12" s="70">
        <v>0.93</v>
      </c>
      <c r="F12" s="60">
        <v>9.34</v>
      </c>
    </row>
    <row r="13" spans="2:6" x14ac:dyDescent="0.25">
      <c r="B13" s="66"/>
      <c r="C13" s="66"/>
      <c r="D13" s="66"/>
      <c r="E13" s="24">
        <f>SUM(E7:E12)</f>
        <v>7.6899999999999995</v>
      </c>
      <c r="F13" s="24">
        <f>SUM(F7:F12)</f>
        <v>76.97</v>
      </c>
    </row>
    <row r="16" spans="2:6" x14ac:dyDescent="0.25">
      <c r="B16" s="63"/>
      <c r="C16" s="63"/>
      <c r="D16" s="63"/>
      <c r="E16" s="62"/>
      <c r="F16" s="62"/>
    </row>
    <row r="17" spans="2:6" ht="51.75" customHeight="1" x14ac:dyDescent="0.25">
      <c r="B17" s="65" t="s">
        <v>65</v>
      </c>
      <c r="C17" s="55" t="s">
        <v>160</v>
      </c>
      <c r="D17" s="55"/>
      <c r="E17" s="55"/>
      <c r="F17" s="56" t="s">
        <v>38</v>
      </c>
    </row>
    <row r="19" spans="2:6" ht="30" x14ac:dyDescent="0.25">
      <c r="B19" s="57" t="s">
        <v>1</v>
      </c>
      <c r="C19" s="57" t="s">
        <v>2</v>
      </c>
      <c r="D19" s="58" t="s">
        <v>59</v>
      </c>
      <c r="E19" s="57" t="s">
        <v>3</v>
      </c>
      <c r="F19" s="57" t="s">
        <v>23</v>
      </c>
    </row>
    <row r="20" spans="2:6" x14ac:dyDescent="0.25">
      <c r="B20" s="60" t="s">
        <v>6</v>
      </c>
      <c r="C20" s="59" t="s">
        <v>7</v>
      </c>
      <c r="D20" s="59">
        <v>1</v>
      </c>
      <c r="E20" s="60">
        <v>0.25</v>
      </c>
      <c r="F20" s="60">
        <v>2.5</v>
      </c>
    </row>
    <row r="21" spans="2:6" ht="45" x14ac:dyDescent="0.25">
      <c r="B21" s="60" t="s">
        <v>14</v>
      </c>
      <c r="C21" s="59" t="s">
        <v>20</v>
      </c>
      <c r="D21" s="59">
        <v>1</v>
      </c>
      <c r="E21" s="60">
        <f>0.5</f>
        <v>0.5</v>
      </c>
      <c r="F21" s="60">
        <f>4.96</f>
        <v>4.96</v>
      </c>
    </row>
    <row r="22" spans="2:6" x14ac:dyDescent="0.25">
      <c r="B22" s="59" t="s">
        <v>15</v>
      </c>
      <c r="C22" s="59" t="s">
        <v>5</v>
      </c>
      <c r="D22" s="59">
        <v>1</v>
      </c>
      <c r="E22" s="137">
        <v>1.25</v>
      </c>
      <c r="F22" s="60">
        <v>12.5</v>
      </c>
    </row>
    <row r="23" spans="2:6" x14ac:dyDescent="0.25">
      <c r="B23" s="59"/>
      <c r="C23" s="71"/>
      <c r="D23" s="59"/>
      <c r="E23" s="75">
        <f>SUM(E20:E22)</f>
        <v>2</v>
      </c>
      <c r="F23" s="24">
        <f>SUM(F20:F22)</f>
        <v>19.96</v>
      </c>
    </row>
    <row r="24" spans="2:6" x14ac:dyDescent="0.25">
      <c r="B24" s="59"/>
      <c r="C24" s="71"/>
      <c r="D24" s="59"/>
      <c r="E24" s="60"/>
      <c r="F24" s="60"/>
    </row>
    <row r="25" spans="2:6" ht="45" x14ac:dyDescent="0.25">
      <c r="B25" s="65" t="s">
        <v>65</v>
      </c>
      <c r="C25" s="55" t="s">
        <v>160</v>
      </c>
      <c r="D25" s="55"/>
      <c r="E25" s="55"/>
      <c r="F25" s="56" t="s">
        <v>39</v>
      </c>
    </row>
    <row r="26" spans="2:6" ht="30" x14ac:dyDescent="0.25">
      <c r="B26" s="57" t="s">
        <v>1</v>
      </c>
      <c r="C26" s="57" t="s">
        <v>2</v>
      </c>
      <c r="D26" s="58" t="s">
        <v>59</v>
      </c>
      <c r="E26" s="57" t="s">
        <v>3</v>
      </c>
      <c r="F26" s="57" t="s">
        <v>23</v>
      </c>
    </row>
    <row r="27" spans="2:6" x14ac:dyDescent="0.25">
      <c r="B27" s="60" t="s">
        <v>6</v>
      </c>
      <c r="C27" s="59" t="s">
        <v>7</v>
      </c>
      <c r="D27" s="59">
        <v>1</v>
      </c>
      <c r="E27" s="60">
        <v>0.25</v>
      </c>
      <c r="F27" s="60">
        <v>2.5</v>
      </c>
    </row>
    <row r="28" spans="2:6" ht="30" x14ac:dyDescent="0.25">
      <c r="B28" s="59" t="s">
        <v>8</v>
      </c>
      <c r="C28" s="59" t="s">
        <v>21</v>
      </c>
      <c r="D28" s="59">
        <v>1</v>
      </c>
      <c r="E28" s="60">
        <f>1.16</f>
        <v>1.1599999999999999</v>
      </c>
      <c r="F28" s="60">
        <f>11.64</f>
        <v>11.64</v>
      </c>
    </row>
    <row r="29" spans="2:6" ht="45" x14ac:dyDescent="0.25">
      <c r="B29" s="59" t="s">
        <v>10</v>
      </c>
      <c r="C29" s="59" t="s">
        <v>58</v>
      </c>
      <c r="D29" s="59">
        <v>1</v>
      </c>
      <c r="E29" s="137">
        <f>1.7</f>
        <v>1.7</v>
      </c>
      <c r="F29" s="60">
        <v>17</v>
      </c>
    </row>
    <row r="30" spans="2:6" ht="45" x14ac:dyDescent="0.25">
      <c r="B30" s="59" t="s">
        <v>22</v>
      </c>
      <c r="C30" s="59" t="s">
        <v>4</v>
      </c>
      <c r="D30" s="59">
        <v>1</v>
      </c>
      <c r="E30" s="60">
        <v>0.93</v>
      </c>
      <c r="F30" s="60">
        <v>9.34</v>
      </c>
    </row>
    <row r="31" spans="2:6" x14ac:dyDescent="0.25">
      <c r="B31" s="59" t="s">
        <v>15</v>
      </c>
      <c r="C31" s="59" t="s">
        <v>5</v>
      </c>
      <c r="D31" s="59">
        <v>1</v>
      </c>
      <c r="E31" s="137">
        <v>1.25</v>
      </c>
      <c r="F31" s="60">
        <v>12.5</v>
      </c>
    </row>
    <row r="32" spans="2:6" x14ac:dyDescent="0.25">
      <c r="B32" s="66"/>
      <c r="C32" s="66"/>
      <c r="D32" s="66"/>
      <c r="E32" s="67">
        <f>SUM(E27:E31)</f>
        <v>5.29</v>
      </c>
      <c r="F32" s="67">
        <f>SUM(F27:F31)</f>
        <v>52.980000000000004</v>
      </c>
    </row>
    <row r="34" spans="2:6" ht="45" x14ac:dyDescent="0.25">
      <c r="B34" s="65" t="s">
        <v>65</v>
      </c>
      <c r="C34" s="55" t="s">
        <v>160</v>
      </c>
      <c r="D34" s="55"/>
      <c r="E34" s="55"/>
      <c r="F34" s="56" t="s">
        <v>40</v>
      </c>
    </row>
    <row r="35" spans="2:6" ht="30" x14ac:dyDescent="0.25">
      <c r="B35" s="57" t="s">
        <v>1</v>
      </c>
      <c r="C35" s="57" t="s">
        <v>2</v>
      </c>
      <c r="D35" s="58" t="s">
        <v>59</v>
      </c>
      <c r="E35" s="57" t="s">
        <v>3</v>
      </c>
      <c r="F35" s="57" t="s">
        <v>23</v>
      </c>
    </row>
    <row r="36" spans="2:6" x14ac:dyDescent="0.25">
      <c r="B36" s="60" t="s">
        <v>6</v>
      </c>
      <c r="C36" s="59" t="s">
        <v>7</v>
      </c>
      <c r="D36" s="59">
        <v>1</v>
      </c>
      <c r="E36" s="60">
        <v>0.25</v>
      </c>
      <c r="F36" s="60">
        <v>2.5</v>
      </c>
    </row>
    <row r="37" spans="2:6" x14ac:dyDescent="0.25">
      <c r="B37" s="66"/>
      <c r="C37" s="66"/>
      <c r="D37" s="66"/>
      <c r="E37" s="67">
        <f>SUM(E36)</f>
        <v>0.25</v>
      </c>
      <c r="F37" s="67">
        <f>SUM(F36)</f>
        <v>2.5</v>
      </c>
    </row>
    <row r="39" spans="2:6" ht="45" x14ac:dyDescent="0.25">
      <c r="B39" s="65" t="s">
        <v>66</v>
      </c>
      <c r="C39" s="55" t="s">
        <v>160</v>
      </c>
      <c r="D39" s="55"/>
      <c r="E39" s="55" t="s">
        <v>75</v>
      </c>
      <c r="F39" s="56" t="s">
        <v>57</v>
      </c>
    </row>
    <row r="41" spans="2:6" ht="30" x14ac:dyDescent="0.25">
      <c r="B41" s="57" t="s">
        <v>1</v>
      </c>
      <c r="C41" s="57" t="s">
        <v>2</v>
      </c>
      <c r="D41" s="58" t="s">
        <v>59</v>
      </c>
      <c r="E41" s="57" t="s">
        <v>3</v>
      </c>
      <c r="F41" s="57" t="s">
        <v>23</v>
      </c>
    </row>
    <row r="42" spans="2:6" ht="45.75" thickBot="1" x14ac:dyDescent="0.3">
      <c r="B42" s="59" t="s">
        <v>22</v>
      </c>
      <c r="C42" s="59" t="s">
        <v>4</v>
      </c>
      <c r="D42" s="69">
        <v>1</v>
      </c>
      <c r="E42" s="70">
        <v>0.93</v>
      </c>
      <c r="F42" s="60">
        <v>9.34</v>
      </c>
    </row>
    <row r="43" spans="2:6" ht="30.75" thickBot="1" x14ac:dyDescent="0.3">
      <c r="B43" s="72" t="s">
        <v>153</v>
      </c>
      <c r="C43" s="73" t="s">
        <v>152</v>
      </c>
      <c r="D43" s="59">
        <v>2</v>
      </c>
      <c r="E43" s="60">
        <f>2.77*2</f>
        <v>5.54</v>
      </c>
      <c r="F43" s="60">
        <f>27.67*D43</f>
        <v>55.34</v>
      </c>
    </row>
    <row r="44" spans="2:6" ht="45" x14ac:dyDescent="0.25">
      <c r="B44" s="60" t="s">
        <v>61</v>
      </c>
      <c r="C44" s="71" t="s">
        <v>62</v>
      </c>
      <c r="D44" s="59">
        <v>2</v>
      </c>
      <c r="E44" s="60">
        <f>1.31*2</f>
        <v>2.62</v>
      </c>
      <c r="F44" s="60">
        <f>13.16*D44</f>
        <v>26.32</v>
      </c>
    </row>
    <row r="45" spans="2:6" ht="45" x14ac:dyDescent="0.25">
      <c r="B45" s="60" t="s">
        <v>14</v>
      </c>
      <c r="C45" s="59" t="s">
        <v>20</v>
      </c>
      <c r="D45" s="59">
        <v>2</v>
      </c>
      <c r="E45" s="74">
        <f>0.5*2</f>
        <v>1</v>
      </c>
      <c r="F45" s="60">
        <f>4.96*2</f>
        <v>9.92</v>
      </c>
    </row>
    <row r="46" spans="2:6" x14ac:dyDescent="0.25">
      <c r="B46" s="59" t="s">
        <v>15</v>
      </c>
      <c r="C46" s="59" t="s">
        <v>5</v>
      </c>
      <c r="D46" s="59">
        <v>1</v>
      </c>
      <c r="E46" s="137">
        <f>1.25</f>
        <v>1.25</v>
      </c>
      <c r="F46" s="60">
        <v>12.5</v>
      </c>
    </row>
    <row r="47" spans="2:6" ht="45" x14ac:dyDescent="0.25">
      <c r="B47" s="59" t="s">
        <v>22</v>
      </c>
      <c r="C47" s="59" t="s">
        <v>4</v>
      </c>
      <c r="D47" s="69">
        <v>1</v>
      </c>
      <c r="E47" s="70">
        <v>0.93</v>
      </c>
      <c r="F47" s="60">
        <v>9.34</v>
      </c>
    </row>
    <row r="48" spans="2:6" x14ac:dyDescent="0.25">
      <c r="B48" s="66"/>
      <c r="C48" s="66"/>
      <c r="D48" s="66"/>
      <c r="E48" s="24">
        <f>SUM(E42:E47)</f>
        <v>12.27</v>
      </c>
      <c r="F48" s="24">
        <f>SUM(F42:F47)</f>
        <v>122.76</v>
      </c>
    </row>
    <row r="51" spans="2:6" x14ac:dyDescent="0.25">
      <c r="B51" s="63"/>
      <c r="C51" s="63"/>
      <c r="D51" s="63"/>
      <c r="E51" s="62"/>
      <c r="F51" s="62"/>
    </row>
    <row r="52" spans="2:6" ht="45" x14ac:dyDescent="0.25">
      <c r="B52" s="65" t="s">
        <v>66</v>
      </c>
      <c r="C52" s="55" t="s">
        <v>160</v>
      </c>
      <c r="D52" s="55"/>
      <c r="E52" s="55"/>
      <c r="F52" s="56" t="s">
        <v>38</v>
      </c>
    </row>
    <row r="54" spans="2:6" ht="30" x14ac:dyDescent="0.25">
      <c r="B54" s="57" t="s">
        <v>1</v>
      </c>
      <c r="C54" s="57" t="s">
        <v>2</v>
      </c>
      <c r="D54" s="58" t="s">
        <v>59</v>
      </c>
      <c r="E54" s="57" t="s">
        <v>3</v>
      </c>
      <c r="F54" s="57" t="s">
        <v>23</v>
      </c>
    </row>
    <row r="55" spans="2:6" x14ac:dyDescent="0.25">
      <c r="B55" s="60" t="s">
        <v>6</v>
      </c>
      <c r="C55" s="59" t="s">
        <v>7</v>
      </c>
      <c r="D55" s="59">
        <v>1</v>
      </c>
      <c r="E55" s="60">
        <v>0.25</v>
      </c>
      <c r="F55" s="60">
        <v>2.5</v>
      </c>
    </row>
    <row r="56" spans="2:6" ht="45" x14ac:dyDescent="0.25">
      <c r="B56" s="60" t="s">
        <v>14</v>
      </c>
      <c r="C56" s="59" t="s">
        <v>20</v>
      </c>
      <c r="D56" s="59">
        <v>2</v>
      </c>
      <c r="E56" s="60">
        <f>0.5*2</f>
        <v>1</v>
      </c>
      <c r="F56" s="60">
        <f>4.96*2</f>
        <v>9.92</v>
      </c>
    </row>
    <row r="57" spans="2:6" x14ac:dyDescent="0.25">
      <c r="B57" s="59" t="s">
        <v>15</v>
      </c>
      <c r="C57" s="59" t="s">
        <v>5</v>
      </c>
      <c r="D57" s="59">
        <v>1</v>
      </c>
      <c r="E57" s="137">
        <f>1.25*1</f>
        <v>1.25</v>
      </c>
      <c r="F57" s="60">
        <v>12.5</v>
      </c>
    </row>
    <row r="58" spans="2:6" x14ac:dyDescent="0.25">
      <c r="B58" s="59"/>
      <c r="C58" s="71"/>
      <c r="D58" s="59"/>
      <c r="E58" s="24">
        <f>SUM(E55:E57)</f>
        <v>2.5</v>
      </c>
      <c r="F58" s="24">
        <f>SUM(F55:F57)</f>
        <v>24.92</v>
      </c>
    </row>
    <row r="59" spans="2:6" x14ac:dyDescent="0.25">
      <c r="B59" s="59"/>
      <c r="C59" s="71"/>
      <c r="D59" s="59"/>
      <c r="E59" s="60"/>
      <c r="F59" s="60"/>
    </row>
    <row r="60" spans="2:6" ht="45" x14ac:dyDescent="0.25">
      <c r="B60" s="65" t="s">
        <v>66</v>
      </c>
      <c r="C60" s="55" t="s">
        <v>160</v>
      </c>
      <c r="D60" s="55"/>
      <c r="E60" s="55"/>
      <c r="F60" s="56" t="s">
        <v>39</v>
      </c>
    </row>
    <row r="61" spans="2:6" ht="30" x14ac:dyDescent="0.25">
      <c r="B61" s="57" t="s">
        <v>1</v>
      </c>
      <c r="C61" s="57" t="s">
        <v>2</v>
      </c>
      <c r="D61" s="58" t="s">
        <v>59</v>
      </c>
      <c r="E61" s="57" t="s">
        <v>3</v>
      </c>
      <c r="F61" s="57" t="s">
        <v>23</v>
      </c>
    </row>
    <row r="62" spans="2:6" x14ac:dyDescent="0.25">
      <c r="B62" s="60" t="s">
        <v>6</v>
      </c>
      <c r="C62" s="59" t="s">
        <v>7</v>
      </c>
      <c r="D62" s="59">
        <v>1</v>
      </c>
      <c r="E62" s="60">
        <v>0.25</v>
      </c>
      <c r="F62" s="60">
        <v>2.5</v>
      </c>
    </row>
    <row r="63" spans="2:6" ht="30" x14ac:dyDescent="0.25">
      <c r="B63" s="59" t="s">
        <v>8</v>
      </c>
      <c r="C63" s="59" t="s">
        <v>21</v>
      </c>
      <c r="D63" s="59">
        <v>2</v>
      </c>
      <c r="E63" s="60">
        <f>1.16*2</f>
        <v>2.3199999999999998</v>
      </c>
      <c r="F63" s="60">
        <f>11.64*2</f>
        <v>23.28</v>
      </c>
    </row>
    <row r="64" spans="2:6" ht="45" x14ac:dyDescent="0.25">
      <c r="B64" s="59" t="s">
        <v>10</v>
      </c>
      <c r="C64" s="59" t="s">
        <v>58</v>
      </c>
      <c r="D64" s="59">
        <v>2</v>
      </c>
      <c r="E64" s="137">
        <f>1.7*2</f>
        <v>3.4</v>
      </c>
      <c r="F64" s="60">
        <f>17*D64</f>
        <v>34</v>
      </c>
    </row>
    <row r="65" spans="2:6" ht="45" x14ac:dyDescent="0.25">
      <c r="B65" s="59" t="s">
        <v>22</v>
      </c>
      <c r="C65" s="59" t="s">
        <v>4</v>
      </c>
      <c r="D65" s="59">
        <v>1</v>
      </c>
      <c r="E65" s="60">
        <v>0.93</v>
      </c>
      <c r="F65" s="60">
        <v>9.34</v>
      </c>
    </row>
    <row r="66" spans="2:6" x14ac:dyDescent="0.25">
      <c r="B66" s="59" t="s">
        <v>15</v>
      </c>
      <c r="C66" s="59" t="s">
        <v>5</v>
      </c>
      <c r="D66" s="59">
        <v>1</v>
      </c>
      <c r="E66" s="137">
        <f>1.25*1</f>
        <v>1.25</v>
      </c>
      <c r="F66" s="60">
        <v>12.5</v>
      </c>
    </row>
    <row r="67" spans="2:6" x14ac:dyDescent="0.25">
      <c r="B67" s="66"/>
      <c r="C67" s="66"/>
      <c r="D67" s="66"/>
      <c r="E67" s="67">
        <f>SUM(E62:E66)</f>
        <v>8.1499999999999986</v>
      </c>
      <c r="F67" s="67">
        <f>SUM(F62:F66)</f>
        <v>81.62</v>
      </c>
    </row>
    <row r="69" spans="2:6" ht="45" x14ac:dyDescent="0.25">
      <c r="B69" s="65" t="s">
        <v>66</v>
      </c>
      <c r="C69" s="55" t="s">
        <v>160</v>
      </c>
      <c r="D69" s="55"/>
      <c r="E69" s="55"/>
      <c r="F69" s="56" t="s">
        <v>40</v>
      </c>
    </row>
    <row r="70" spans="2:6" ht="30" x14ac:dyDescent="0.25">
      <c r="B70" s="57" t="s">
        <v>1</v>
      </c>
      <c r="C70" s="57" t="s">
        <v>2</v>
      </c>
      <c r="D70" s="58" t="s">
        <v>59</v>
      </c>
      <c r="E70" s="57" t="s">
        <v>3</v>
      </c>
      <c r="F70" s="57" t="s">
        <v>23</v>
      </c>
    </row>
    <row r="71" spans="2:6" x14ac:dyDescent="0.25">
      <c r="B71" s="60" t="s">
        <v>6</v>
      </c>
      <c r="C71" s="59" t="s">
        <v>7</v>
      </c>
      <c r="D71" s="59">
        <v>1</v>
      </c>
      <c r="E71" s="60">
        <v>0.25</v>
      </c>
      <c r="F71" s="60">
        <v>2.5</v>
      </c>
    </row>
    <row r="72" spans="2:6" x14ac:dyDescent="0.25">
      <c r="B72" s="66"/>
      <c r="C72" s="66"/>
      <c r="D72" s="66"/>
      <c r="E72" s="67">
        <f>SUM(E71)</f>
        <v>0.25</v>
      </c>
      <c r="F72" s="67">
        <f>SUM(F71)</f>
        <v>2.5</v>
      </c>
    </row>
    <row r="74" spans="2:6" ht="45" x14ac:dyDescent="0.25">
      <c r="B74" s="65" t="s">
        <v>67</v>
      </c>
      <c r="C74" s="55" t="s">
        <v>160</v>
      </c>
      <c r="D74" s="55"/>
      <c r="E74" s="55" t="s">
        <v>75</v>
      </c>
      <c r="F74" s="56" t="s">
        <v>57</v>
      </c>
    </row>
    <row r="76" spans="2:6" ht="30" x14ac:dyDescent="0.25">
      <c r="B76" s="57" t="s">
        <v>1</v>
      </c>
      <c r="C76" s="57" t="s">
        <v>2</v>
      </c>
      <c r="D76" s="58" t="s">
        <v>59</v>
      </c>
      <c r="E76" s="57" t="s">
        <v>3</v>
      </c>
      <c r="F76" s="57" t="s">
        <v>23</v>
      </c>
    </row>
    <row r="77" spans="2:6" ht="45.75" thickBot="1" x14ac:dyDescent="0.3">
      <c r="B77" s="59" t="s">
        <v>22</v>
      </c>
      <c r="C77" s="59" t="s">
        <v>4</v>
      </c>
      <c r="D77" s="69">
        <v>1</v>
      </c>
      <c r="E77" s="70">
        <v>0.93</v>
      </c>
      <c r="F77" s="60">
        <v>9.34</v>
      </c>
    </row>
    <row r="78" spans="2:6" ht="30.75" thickBot="1" x14ac:dyDescent="0.3">
      <c r="B78" s="72" t="s">
        <v>153</v>
      </c>
      <c r="C78" s="73" t="s">
        <v>152</v>
      </c>
      <c r="D78" s="59">
        <v>3</v>
      </c>
      <c r="E78" s="60">
        <f>2.77*3</f>
        <v>8.31</v>
      </c>
      <c r="F78" s="60">
        <f>27.67*D78</f>
        <v>83.01</v>
      </c>
    </row>
    <row r="79" spans="2:6" ht="45" x14ac:dyDescent="0.25">
      <c r="B79" s="60" t="s">
        <v>61</v>
      </c>
      <c r="C79" s="71" t="s">
        <v>62</v>
      </c>
      <c r="D79" s="59">
        <v>3</v>
      </c>
      <c r="E79" s="60">
        <f>1.31*3</f>
        <v>3.93</v>
      </c>
      <c r="F79" s="60">
        <f>13.16*D79</f>
        <v>39.480000000000004</v>
      </c>
    </row>
    <row r="80" spans="2:6" ht="45" x14ac:dyDescent="0.25">
      <c r="B80" s="60" t="s">
        <v>14</v>
      </c>
      <c r="C80" s="59" t="s">
        <v>20</v>
      </c>
      <c r="D80" s="59">
        <v>3</v>
      </c>
      <c r="E80" s="60">
        <f>0.5*3</f>
        <v>1.5</v>
      </c>
      <c r="F80" s="60">
        <f>4.96*D80</f>
        <v>14.879999999999999</v>
      </c>
    </row>
    <row r="81" spans="2:6" x14ac:dyDescent="0.25">
      <c r="B81" s="59" t="s">
        <v>15</v>
      </c>
      <c r="C81" s="59" t="s">
        <v>5</v>
      </c>
      <c r="D81" s="59">
        <v>1</v>
      </c>
      <c r="E81" s="137">
        <f>1.25</f>
        <v>1.25</v>
      </c>
      <c r="F81" s="60">
        <v>12.5</v>
      </c>
    </row>
    <row r="82" spans="2:6" ht="45" x14ac:dyDescent="0.25">
      <c r="B82" s="59" t="s">
        <v>22</v>
      </c>
      <c r="C82" s="59" t="s">
        <v>4</v>
      </c>
      <c r="D82" s="69">
        <v>1</v>
      </c>
      <c r="E82" s="70">
        <v>0.93</v>
      </c>
      <c r="F82" s="60">
        <v>9.34</v>
      </c>
    </row>
    <row r="83" spans="2:6" x14ac:dyDescent="0.25">
      <c r="B83" s="66"/>
      <c r="C83" s="66"/>
      <c r="D83" s="66"/>
      <c r="E83" s="24">
        <f>SUM(E77:E82)</f>
        <v>16.850000000000001</v>
      </c>
      <c r="F83" s="24">
        <f>SUM(F77:F82)</f>
        <v>168.55</v>
      </c>
    </row>
    <row r="86" spans="2:6" x14ac:dyDescent="0.25">
      <c r="B86" s="63"/>
      <c r="C86" s="63"/>
      <c r="D86" s="63"/>
      <c r="E86" s="62"/>
      <c r="F86" s="62"/>
    </row>
    <row r="87" spans="2:6" ht="45" x14ac:dyDescent="0.25">
      <c r="B87" s="65" t="s">
        <v>67</v>
      </c>
      <c r="C87" s="55" t="s">
        <v>160</v>
      </c>
      <c r="D87" s="55"/>
      <c r="E87" s="55"/>
      <c r="F87" s="56" t="s">
        <v>38</v>
      </c>
    </row>
    <row r="89" spans="2:6" ht="30" x14ac:dyDescent="0.25">
      <c r="B89" s="57" t="s">
        <v>1</v>
      </c>
      <c r="C89" s="57" t="s">
        <v>2</v>
      </c>
      <c r="D89" s="58" t="s">
        <v>59</v>
      </c>
      <c r="E89" s="57" t="s">
        <v>3</v>
      </c>
      <c r="F89" s="57" t="s">
        <v>23</v>
      </c>
    </row>
    <row r="90" spans="2:6" x14ac:dyDescent="0.25">
      <c r="B90" s="60" t="s">
        <v>6</v>
      </c>
      <c r="C90" s="59" t="s">
        <v>7</v>
      </c>
      <c r="D90" s="59">
        <v>1</v>
      </c>
      <c r="E90" s="60">
        <v>0.25</v>
      </c>
      <c r="F90" s="60">
        <v>2.5</v>
      </c>
    </row>
    <row r="91" spans="2:6" ht="45" x14ac:dyDescent="0.25">
      <c r="B91" s="60" t="s">
        <v>14</v>
      </c>
      <c r="C91" s="59" t="s">
        <v>20</v>
      </c>
      <c r="D91" s="59">
        <v>3</v>
      </c>
      <c r="E91" s="60">
        <f>0.5*3</f>
        <v>1.5</v>
      </c>
      <c r="F91" s="60">
        <f>4.96*D91</f>
        <v>14.879999999999999</v>
      </c>
    </row>
    <row r="92" spans="2:6" x14ac:dyDescent="0.25">
      <c r="B92" s="59" t="s">
        <v>15</v>
      </c>
      <c r="C92" s="59" t="s">
        <v>5</v>
      </c>
      <c r="D92" s="59">
        <v>1</v>
      </c>
      <c r="E92" s="137">
        <f>1.25</f>
        <v>1.25</v>
      </c>
      <c r="F92" s="60">
        <v>12.5</v>
      </c>
    </row>
    <row r="93" spans="2:6" x14ac:dyDescent="0.25">
      <c r="B93" s="59"/>
      <c r="C93" s="71"/>
      <c r="D93" s="59"/>
      <c r="E93" s="24">
        <f>SUM(E90:E92)</f>
        <v>3</v>
      </c>
      <c r="F93" s="75">
        <f>SUM(F90:F92)</f>
        <v>29.88</v>
      </c>
    </row>
    <row r="94" spans="2:6" x14ac:dyDescent="0.25">
      <c r="B94" s="59"/>
      <c r="C94" s="71"/>
      <c r="D94" s="59"/>
      <c r="E94" s="60"/>
      <c r="F94" s="60"/>
    </row>
    <row r="95" spans="2:6" ht="45" x14ac:dyDescent="0.25">
      <c r="B95" s="65" t="s">
        <v>67</v>
      </c>
      <c r="C95" s="55" t="s">
        <v>160</v>
      </c>
      <c r="D95" s="55"/>
      <c r="E95" s="55"/>
      <c r="F95" s="56" t="s">
        <v>39</v>
      </c>
    </row>
    <row r="96" spans="2:6" ht="30" x14ac:dyDescent="0.25">
      <c r="B96" s="57" t="s">
        <v>1</v>
      </c>
      <c r="C96" s="57" t="s">
        <v>2</v>
      </c>
      <c r="D96" s="58" t="s">
        <v>59</v>
      </c>
      <c r="E96" s="57" t="s">
        <v>3</v>
      </c>
      <c r="F96" s="57" t="s">
        <v>23</v>
      </c>
    </row>
    <row r="97" spans="2:6" x14ac:dyDescent="0.25">
      <c r="B97" s="60" t="s">
        <v>6</v>
      </c>
      <c r="C97" s="59" t="s">
        <v>7</v>
      </c>
      <c r="D97" s="59">
        <v>1</v>
      </c>
      <c r="E97" s="60">
        <v>0.25</v>
      </c>
      <c r="F97" s="74">
        <v>2.5</v>
      </c>
    </row>
    <row r="98" spans="2:6" ht="30" x14ac:dyDescent="0.25">
      <c r="B98" s="59" t="s">
        <v>8</v>
      </c>
      <c r="C98" s="59" t="s">
        <v>21</v>
      </c>
      <c r="D98" s="59">
        <v>3</v>
      </c>
      <c r="E98" s="60">
        <f>1.16*3</f>
        <v>3.4799999999999995</v>
      </c>
      <c r="F98" s="60">
        <f>11.64*D98</f>
        <v>34.92</v>
      </c>
    </row>
    <row r="99" spans="2:6" ht="45" x14ac:dyDescent="0.25">
      <c r="B99" s="59" t="s">
        <v>10</v>
      </c>
      <c r="C99" s="59" t="s">
        <v>58</v>
      </c>
      <c r="D99" s="59">
        <v>3</v>
      </c>
      <c r="E99" s="137">
        <f>1.7*3</f>
        <v>5.0999999999999996</v>
      </c>
      <c r="F99" s="60">
        <f>17*D99</f>
        <v>51</v>
      </c>
    </row>
    <row r="100" spans="2:6" ht="45" x14ac:dyDescent="0.25">
      <c r="B100" s="59" t="s">
        <v>22</v>
      </c>
      <c r="C100" s="59" t="s">
        <v>4</v>
      </c>
      <c r="D100" s="59">
        <v>1</v>
      </c>
      <c r="E100" s="60"/>
      <c r="F100" s="60">
        <v>9.34</v>
      </c>
    </row>
    <row r="101" spans="2:6" x14ac:dyDescent="0.25">
      <c r="B101" s="59" t="s">
        <v>15</v>
      </c>
      <c r="C101" s="59" t="s">
        <v>5</v>
      </c>
      <c r="D101" s="59">
        <v>1</v>
      </c>
      <c r="E101" s="137">
        <f>1.25</f>
        <v>1.25</v>
      </c>
      <c r="F101" s="60">
        <v>12.5</v>
      </c>
    </row>
    <row r="102" spans="2:6" x14ac:dyDescent="0.25">
      <c r="B102" s="66"/>
      <c r="C102" s="66"/>
      <c r="D102" s="66"/>
      <c r="E102" s="67">
        <f>SUM(E97:E101)</f>
        <v>10.079999999999998</v>
      </c>
      <c r="F102" s="67">
        <f>SUM(F97:F101)</f>
        <v>110.26</v>
      </c>
    </row>
    <row r="104" spans="2:6" ht="45" x14ac:dyDescent="0.25">
      <c r="B104" s="65" t="s">
        <v>67</v>
      </c>
      <c r="C104" s="55" t="s">
        <v>160</v>
      </c>
      <c r="D104" s="136"/>
      <c r="E104" s="55"/>
      <c r="F104" s="56" t="s">
        <v>40</v>
      </c>
    </row>
    <row r="105" spans="2:6" ht="30" x14ac:dyDescent="0.25">
      <c r="B105" s="57" t="s">
        <v>1</v>
      </c>
      <c r="C105" s="57" t="s">
        <v>2</v>
      </c>
      <c r="D105" s="58" t="s">
        <v>59</v>
      </c>
      <c r="E105" s="57" t="s">
        <v>3</v>
      </c>
      <c r="F105" s="57" t="s">
        <v>23</v>
      </c>
    </row>
    <row r="106" spans="2:6" x14ac:dyDescent="0.25">
      <c r="B106" s="60" t="s">
        <v>6</v>
      </c>
      <c r="C106" s="59" t="s">
        <v>7</v>
      </c>
      <c r="D106" s="59">
        <v>1</v>
      </c>
      <c r="E106" s="60">
        <v>0.25</v>
      </c>
      <c r="F106" s="74">
        <v>2.5</v>
      </c>
    </row>
    <row r="107" spans="2:6" x14ac:dyDescent="0.25">
      <c r="B107" s="66"/>
      <c r="C107" s="66"/>
      <c r="D107" s="66"/>
      <c r="E107" s="67">
        <f>SUM(E106)</f>
        <v>0.25</v>
      </c>
      <c r="F107" s="76">
        <f>SUM(F106)</f>
        <v>2.5</v>
      </c>
    </row>
    <row r="109" spans="2:6" ht="46.5" customHeight="1" x14ac:dyDescent="0.25">
      <c r="B109" s="65" t="s">
        <v>161</v>
      </c>
      <c r="C109" s="55" t="s">
        <v>160</v>
      </c>
      <c r="D109" s="136"/>
      <c r="E109" s="55"/>
      <c r="F109" s="56" t="s">
        <v>57</v>
      </c>
    </row>
    <row r="111" spans="2:6" ht="30" x14ac:dyDescent="0.25">
      <c r="B111" s="57" t="s">
        <v>1</v>
      </c>
      <c r="C111" s="57" t="s">
        <v>2</v>
      </c>
      <c r="D111" s="58" t="s">
        <v>59</v>
      </c>
      <c r="E111" s="57" t="s">
        <v>3</v>
      </c>
      <c r="F111" s="57" t="s">
        <v>23</v>
      </c>
    </row>
    <row r="112" spans="2:6" ht="45.75" thickBot="1" x14ac:dyDescent="0.3">
      <c r="B112" s="59" t="s">
        <v>22</v>
      </c>
      <c r="C112" s="59" t="s">
        <v>4</v>
      </c>
      <c r="D112" s="69">
        <v>1</v>
      </c>
      <c r="E112" s="70">
        <v>0.93</v>
      </c>
      <c r="F112" s="60">
        <v>9.34</v>
      </c>
    </row>
    <row r="113" spans="2:6" ht="30.75" thickBot="1" x14ac:dyDescent="0.3">
      <c r="B113" s="72" t="s">
        <v>153</v>
      </c>
      <c r="C113" s="73" t="s">
        <v>152</v>
      </c>
      <c r="D113" s="59">
        <v>4</v>
      </c>
      <c r="E113" s="60">
        <f>2.77*4</f>
        <v>11.08</v>
      </c>
      <c r="F113" s="60">
        <f>27.67*D113</f>
        <v>110.68</v>
      </c>
    </row>
    <row r="114" spans="2:6" ht="45" x14ac:dyDescent="0.25">
      <c r="B114" s="60" t="s">
        <v>61</v>
      </c>
      <c r="C114" s="71" t="s">
        <v>62</v>
      </c>
      <c r="D114" s="59">
        <v>4</v>
      </c>
      <c r="E114" s="60">
        <f>1.31*4</f>
        <v>5.24</v>
      </c>
      <c r="F114" s="60">
        <f>13.16*D114</f>
        <v>52.64</v>
      </c>
    </row>
    <row r="115" spans="2:6" ht="45" x14ac:dyDescent="0.25">
      <c r="B115" s="60" t="s">
        <v>14</v>
      </c>
      <c r="C115" s="59" t="s">
        <v>20</v>
      </c>
      <c r="D115" s="59">
        <v>4</v>
      </c>
      <c r="E115" s="60">
        <f>0.5*4</f>
        <v>2</v>
      </c>
      <c r="F115" s="60">
        <f>4.96*D115</f>
        <v>19.84</v>
      </c>
    </row>
    <row r="116" spans="2:6" x14ac:dyDescent="0.25">
      <c r="B116" s="59" t="s">
        <v>15</v>
      </c>
      <c r="C116" s="59" t="s">
        <v>5</v>
      </c>
      <c r="D116" s="59">
        <v>1</v>
      </c>
      <c r="E116" s="137">
        <f>1.25</f>
        <v>1.25</v>
      </c>
      <c r="F116" s="60">
        <v>12.5</v>
      </c>
    </row>
    <row r="117" spans="2:6" ht="45" x14ac:dyDescent="0.25">
      <c r="B117" s="59" t="s">
        <v>22</v>
      </c>
      <c r="C117" s="59" t="s">
        <v>4</v>
      </c>
      <c r="D117" s="69">
        <v>1</v>
      </c>
      <c r="E117" s="70">
        <v>0.93</v>
      </c>
      <c r="F117" s="60">
        <v>9.34</v>
      </c>
    </row>
    <row r="118" spans="2:6" x14ac:dyDescent="0.25">
      <c r="B118" s="66"/>
      <c r="C118" s="66"/>
      <c r="D118" s="66"/>
      <c r="E118" s="24">
        <f>SUM(E112:E117)</f>
        <v>21.43</v>
      </c>
      <c r="F118" s="24">
        <f>SUM(F112:F117)</f>
        <v>214.34000000000003</v>
      </c>
    </row>
    <row r="121" spans="2:6" x14ac:dyDescent="0.25">
      <c r="B121" s="63"/>
      <c r="C121" s="63"/>
      <c r="D121" s="63"/>
      <c r="E121" s="62"/>
      <c r="F121" s="62"/>
    </row>
    <row r="122" spans="2:6" ht="45" x14ac:dyDescent="0.25">
      <c r="B122" s="65" t="s">
        <v>161</v>
      </c>
      <c r="C122" s="55" t="s">
        <v>160</v>
      </c>
      <c r="D122" s="136"/>
      <c r="E122" s="55"/>
      <c r="F122" s="56" t="s">
        <v>38</v>
      </c>
    </row>
    <row r="124" spans="2:6" ht="30" x14ac:dyDescent="0.25">
      <c r="B124" s="57" t="s">
        <v>1</v>
      </c>
      <c r="C124" s="57" t="s">
        <v>2</v>
      </c>
      <c r="D124" s="58" t="s">
        <v>59</v>
      </c>
      <c r="E124" s="57" t="s">
        <v>3</v>
      </c>
      <c r="F124" s="57" t="s">
        <v>23</v>
      </c>
    </row>
    <row r="125" spans="2:6" x14ac:dyDescent="0.25">
      <c r="B125" s="60" t="s">
        <v>6</v>
      </c>
      <c r="C125" s="59" t="s">
        <v>7</v>
      </c>
      <c r="D125" s="59">
        <v>1</v>
      </c>
      <c r="E125" s="60">
        <v>0.25</v>
      </c>
      <c r="F125" s="60">
        <v>2.5</v>
      </c>
    </row>
    <row r="126" spans="2:6" ht="45" x14ac:dyDescent="0.25">
      <c r="B126" s="60" t="s">
        <v>14</v>
      </c>
      <c r="C126" s="59" t="s">
        <v>20</v>
      </c>
      <c r="D126" s="59">
        <v>4</v>
      </c>
      <c r="E126" s="77">
        <f>0.5*4</f>
        <v>2</v>
      </c>
      <c r="F126" s="60">
        <f>4.96*D126</f>
        <v>19.84</v>
      </c>
    </row>
    <row r="127" spans="2:6" x14ac:dyDescent="0.25">
      <c r="B127" s="59" t="s">
        <v>15</v>
      </c>
      <c r="C127" s="59" t="s">
        <v>5</v>
      </c>
      <c r="D127" s="59">
        <v>1</v>
      </c>
      <c r="E127" s="137">
        <f>1.25</f>
        <v>1.25</v>
      </c>
      <c r="F127" s="60">
        <v>12.5</v>
      </c>
    </row>
    <row r="128" spans="2:6" x14ac:dyDescent="0.25">
      <c r="B128" s="59"/>
      <c r="C128" s="71"/>
      <c r="D128" s="59"/>
      <c r="E128" s="24">
        <f>SUM(E125:E127)</f>
        <v>3.5</v>
      </c>
      <c r="F128" s="24">
        <f>SUM(F125:F127)</f>
        <v>34.840000000000003</v>
      </c>
    </row>
    <row r="129" spans="2:6" x14ac:dyDescent="0.25">
      <c r="B129" s="59"/>
      <c r="C129" s="71"/>
      <c r="D129" s="59"/>
      <c r="E129" s="60"/>
      <c r="F129" s="60"/>
    </row>
    <row r="130" spans="2:6" ht="45" x14ac:dyDescent="0.25">
      <c r="B130" s="65" t="s">
        <v>161</v>
      </c>
      <c r="C130" s="55" t="s">
        <v>160</v>
      </c>
      <c r="D130" s="136"/>
      <c r="E130" s="55"/>
      <c r="F130" s="56" t="s">
        <v>39</v>
      </c>
    </row>
    <row r="131" spans="2:6" ht="30" x14ac:dyDescent="0.25">
      <c r="B131" s="57" t="s">
        <v>1</v>
      </c>
      <c r="C131" s="57" t="s">
        <v>2</v>
      </c>
      <c r="D131" s="58" t="s">
        <v>59</v>
      </c>
      <c r="E131" s="57" t="s">
        <v>3</v>
      </c>
      <c r="F131" s="57" t="s">
        <v>23</v>
      </c>
    </row>
    <row r="132" spans="2:6" x14ac:dyDescent="0.25">
      <c r="B132" s="60" t="s">
        <v>6</v>
      </c>
      <c r="C132" s="59" t="s">
        <v>7</v>
      </c>
      <c r="D132" s="59">
        <v>1</v>
      </c>
      <c r="E132" s="60">
        <v>0.25</v>
      </c>
      <c r="F132" s="60">
        <v>2.5</v>
      </c>
    </row>
    <row r="133" spans="2:6" ht="30" x14ac:dyDescent="0.25">
      <c r="B133" s="59" t="s">
        <v>8</v>
      </c>
      <c r="C133" s="59" t="s">
        <v>21</v>
      </c>
      <c r="D133" s="59">
        <v>4</v>
      </c>
      <c r="E133" s="60">
        <f>1.16*4</f>
        <v>4.6399999999999997</v>
      </c>
      <c r="F133" s="60">
        <f>11.64*D133</f>
        <v>46.56</v>
      </c>
    </row>
    <row r="134" spans="2:6" ht="45" x14ac:dyDescent="0.25">
      <c r="B134" s="59" t="s">
        <v>10</v>
      </c>
      <c r="C134" s="59" t="s">
        <v>58</v>
      </c>
      <c r="D134" s="59">
        <v>4</v>
      </c>
      <c r="E134" s="137">
        <f>1.7*4</f>
        <v>6.8</v>
      </c>
      <c r="F134" s="60">
        <f>17*D134</f>
        <v>68</v>
      </c>
    </row>
    <row r="135" spans="2:6" ht="45" x14ac:dyDescent="0.25">
      <c r="B135" s="59" t="s">
        <v>22</v>
      </c>
      <c r="C135" s="59" t="s">
        <v>4</v>
      </c>
      <c r="D135" s="59">
        <v>1</v>
      </c>
      <c r="E135" s="60">
        <v>0.93</v>
      </c>
      <c r="F135" s="60">
        <v>9.34</v>
      </c>
    </row>
    <row r="136" spans="2:6" x14ac:dyDescent="0.25">
      <c r="B136" s="59" t="s">
        <v>15</v>
      </c>
      <c r="C136" s="59" t="s">
        <v>5</v>
      </c>
      <c r="D136" s="59">
        <v>1</v>
      </c>
      <c r="E136" s="137">
        <f>1.25</f>
        <v>1.25</v>
      </c>
      <c r="F136" s="60">
        <v>12.5</v>
      </c>
    </row>
    <row r="137" spans="2:6" x14ac:dyDescent="0.25">
      <c r="B137" s="66"/>
      <c r="C137" s="66"/>
      <c r="D137" s="66"/>
      <c r="E137" s="67">
        <f>SUM(E132:E136)</f>
        <v>13.87</v>
      </c>
      <c r="F137" s="67">
        <f>SUM(F132:F136)</f>
        <v>138.9</v>
      </c>
    </row>
    <row r="139" spans="2:6" ht="45" x14ac:dyDescent="0.25">
      <c r="B139" s="65" t="s">
        <v>161</v>
      </c>
      <c r="C139" s="55" t="s">
        <v>160</v>
      </c>
      <c r="D139" s="136"/>
      <c r="E139" s="55"/>
      <c r="F139" s="56" t="s">
        <v>40</v>
      </c>
    </row>
    <row r="140" spans="2:6" ht="30" x14ac:dyDescent="0.25">
      <c r="B140" s="57" t="s">
        <v>1</v>
      </c>
      <c r="C140" s="57" t="s">
        <v>2</v>
      </c>
      <c r="D140" s="58" t="s">
        <v>59</v>
      </c>
      <c r="E140" s="57" t="s">
        <v>3</v>
      </c>
      <c r="F140" s="57" t="s">
        <v>23</v>
      </c>
    </row>
    <row r="141" spans="2:6" x14ac:dyDescent="0.25">
      <c r="B141" s="60" t="s">
        <v>6</v>
      </c>
      <c r="C141" s="59" t="s">
        <v>7</v>
      </c>
      <c r="D141" s="59">
        <v>1</v>
      </c>
      <c r="E141" s="60">
        <v>0.25</v>
      </c>
      <c r="F141" s="60">
        <v>2.5</v>
      </c>
    </row>
    <row r="142" spans="2:6" x14ac:dyDescent="0.25">
      <c r="B142" s="66"/>
      <c r="C142" s="66"/>
      <c r="D142" s="66"/>
      <c r="E142" s="67">
        <f>SUM(E141)</f>
        <v>0.25</v>
      </c>
      <c r="F142" s="67">
        <f>SUM(F141)</f>
        <v>2.5</v>
      </c>
    </row>
    <row r="166" spans="5:5" x14ac:dyDescent="0.25">
      <c r="E166" s="53">
        <v>12.5</v>
      </c>
    </row>
    <row r="174" spans="5:5" x14ac:dyDescent="0.25">
      <c r="E174" s="53">
        <v>12.5</v>
      </c>
    </row>
  </sheetData>
  <mergeCells count="1">
    <mergeCell ref="B3:F3"/>
  </mergeCells>
  <pageMargins left="0.7" right="0.7" top="0.75" bottom="0.75" header="0.3" footer="0.3"/>
  <pageSetup paperSize="9" orientation="portrait" horizontalDpi="180" verticalDpi="18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/>
  <dimension ref="A1:G174"/>
  <sheetViews>
    <sheetView workbookViewId="0">
      <selection activeCell="B10" sqref="B10"/>
    </sheetView>
  </sheetViews>
  <sheetFormatPr defaultRowHeight="15" x14ac:dyDescent="0.25"/>
  <cols>
    <col min="1" max="1" width="15.28515625" style="53" customWidth="1"/>
    <col min="2" max="2" width="34.140625" style="53" customWidth="1"/>
    <col min="3" max="3" width="15.7109375" style="53" customWidth="1"/>
    <col min="4" max="4" width="12.5703125" style="53" customWidth="1"/>
    <col min="5" max="5" width="9.140625" style="53"/>
    <col min="6" max="6" width="8.42578125" style="53" customWidth="1"/>
    <col min="7" max="16384" width="9.140625" style="53"/>
  </cols>
  <sheetData>
    <row r="1" spans="1:6" ht="66" customHeight="1" x14ac:dyDescent="0.3">
      <c r="D1" s="115"/>
      <c r="E1" s="115"/>
      <c r="F1" s="124"/>
    </row>
    <row r="2" spans="1:6" ht="23.25" customHeight="1" x14ac:dyDescent="0.25">
      <c r="D2" s="61"/>
      <c r="E2" s="113"/>
      <c r="F2" s="111"/>
    </row>
    <row r="3" spans="1:6" ht="21" customHeight="1" x14ac:dyDescent="0.3">
      <c r="A3" s="201" t="s">
        <v>443</v>
      </c>
      <c r="B3" s="201"/>
      <c r="C3" s="201"/>
      <c r="D3" s="201"/>
      <c r="E3" s="201"/>
    </row>
    <row r="4" spans="1:6" x14ac:dyDescent="0.25">
      <c r="A4" s="61"/>
      <c r="B4" s="78"/>
      <c r="C4" s="61"/>
      <c r="D4" s="61"/>
      <c r="E4" s="79" t="s">
        <v>248</v>
      </c>
    </row>
    <row r="5" spans="1:6" x14ac:dyDescent="0.25">
      <c r="A5" s="200" t="s">
        <v>37</v>
      </c>
      <c r="B5" s="200"/>
      <c r="C5" s="200"/>
      <c r="D5" s="200"/>
      <c r="E5" s="60"/>
    </row>
    <row r="6" spans="1:6" ht="29.25" x14ac:dyDescent="0.25">
      <c r="A6" s="51" t="s">
        <v>1</v>
      </c>
      <c r="B6" s="51" t="s">
        <v>2</v>
      </c>
      <c r="C6" s="80" t="s">
        <v>59</v>
      </c>
      <c r="D6" s="51" t="s">
        <v>3</v>
      </c>
      <c r="E6" s="51" t="s">
        <v>23</v>
      </c>
    </row>
    <row r="7" spans="1:6" ht="30" x14ac:dyDescent="0.25">
      <c r="A7" s="59" t="s">
        <v>24</v>
      </c>
      <c r="B7" s="59" t="s">
        <v>25</v>
      </c>
      <c r="C7" s="59">
        <v>1</v>
      </c>
      <c r="D7" s="60">
        <v>0.61</v>
      </c>
      <c r="E7" s="60">
        <v>6.06</v>
      </c>
    </row>
    <row r="8" spans="1:6" ht="30" x14ac:dyDescent="0.25">
      <c r="A8" s="59" t="s">
        <v>26</v>
      </c>
      <c r="B8" s="59" t="s">
        <v>27</v>
      </c>
      <c r="C8" s="59">
        <v>1</v>
      </c>
      <c r="D8" s="60">
        <v>0.76</v>
      </c>
      <c r="E8" s="60">
        <v>7.6</v>
      </c>
    </row>
    <row r="9" spans="1:6" ht="45" x14ac:dyDescent="0.25">
      <c r="A9" s="59" t="s">
        <v>28</v>
      </c>
      <c r="B9" s="59" t="s">
        <v>29</v>
      </c>
      <c r="C9" s="59">
        <v>1</v>
      </c>
      <c r="D9" s="60">
        <v>0.25</v>
      </c>
      <c r="E9" s="60">
        <v>2.7</v>
      </c>
    </row>
    <row r="10" spans="1:6" ht="45" x14ac:dyDescent="0.25">
      <c r="A10" s="59" t="s">
        <v>30</v>
      </c>
      <c r="B10" s="59" t="s">
        <v>719</v>
      </c>
      <c r="C10" s="59">
        <v>1</v>
      </c>
      <c r="D10" s="60">
        <v>0.25</v>
      </c>
      <c r="E10" s="60">
        <v>2.7</v>
      </c>
    </row>
    <row r="11" spans="1:6" ht="45" x14ac:dyDescent="0.25">
      <c r="A11" s="81" t="s">
        <v>31</v>
      </c>
      <c r="B11" s="81" t="s">
        <v>32</v>
      </c>
      <c r="C11" s="59">
        <v>1</v>
      </c>
      <c r="D11" s="82">
        <v>0.25</v>
      </c>
      <c r="E11" s="82">
        <v>2.7</v>
      </c>
    </row>
    <row r="12" spans="1:6" ht="30" x14ac:dyDescent="0.25">
      <c r="A12" s="60" t="s">
        <v>155</v>
      </c>
      <c r="B12" s="59" t="s">
        <v>659</v>
      </c>
      <c r="C12" s="59">
        <v>1</v>
      </c>
      <c r="D12" s="139">
        <v>2</v>
      </c>
      <c r="E12" s="60">
        <f>19.88</f>
        <v>19.88</v>
      </c>
    </row>
    <row r="13" spans="1:6" ht="45" x14ac:dyDescent="0.25">
      <c r="A13" s="83" t="s">
        <v>33</v>
      </c>
      <c r="B13" s="83" t="s">
        <v>34</v>
      </c>
      <c r="C13" s="59">
        <v>0.9</v>
      </c>
      <c r="D13" s="66">
        <f>ROUND(1.1*C13,2)</f>
        <v>0.99</v>
      </c>
      <c r="E13" s="66">
        <f>ROUND(10.5*C13,2)</f>
        <v>9.4499999999999993</v>
      </c>
    </row>
    <row r="14" spans="1:6" ht="45" x14ac:dyDescent="0.25">
      <c r="A14" s="28" t="s">
        <v>572</v>
      </c>
      <c r="B14" s="83" t="s">
        <v>70</v>
      </c>
      <c r="C14" s="59">
        <v>0.1</v>
      </c>
      <c r="D14" s="66">
        <f>ROUND(0.45*C14,2)</f>
        <v>0.05</v>
      </c>
      <c r="E14" s="66">
        <f>ROUND(4.49*C14,2)</f>
        <v>0.45</v>
      </c>
    </row>
    <row r="15" spans="1:6" ht="60" x14ac:dyDescent="0.25">
      <c r="A15" s="60" t="s">
        <v>35</v>
      </c>
      <c r="B15" s="59" t="s">
        <v>36</v>
      </c>
      <c r="C15" s="59">
        <v>2</v>
      </c>
      <c r="D15" s="77">
        <f>2*2</f>
        <v>4</v>
      </c>
      <c r="E15" s="60">
        <f>19.88*C15</f>
        <v>39.76</v>
      </c>
    </row>
    <row r="16" spans="1:6" x14ac:dyDescent="0.25">
      <c r="A16" s="60"/>
      <c r="B16" s="60"/>
      <c r="C16" s="60"/>
      <c r="D16" s="24">
        <f>SUM(D7:D15)</f>
        <v>9.16</v>
      </c>
      <c r="E16" s="24">
        <f>SUM(E7:E15)</f>
        <v>91.300000000000011</v>
      </c>
    </row>
    <row r="18" spans="1:7" x14ac:dyDescent="0.25">
      <c r="A18" s="60"/>
      <c r="B18" s="36" t="s">
        <v>38</v>
      </c>
      <c r="C18" s="59"/>
      <c r="D18" s="24"/>
      <c r="E18" s="24"/>
    </row>
    <row r="19" spans="1:7" ht="45" x14ac:dyDescent="0.25">
      <c r="A19" s="83" t="s">
        <v>33</v>
      </c>
      <c r="B19" s="83" t="s">
        <v>34</v>
      </c>
      <c r="C19" s="59">
        <v>0.9</v>
      </c>
      <c r="D19" s="66">
        <f>ROUND(1.1*C19,2)</f>
        <v>0.99</v>
      </c>
      <c r="E19" s="66">
        <f>ROUND(10.5*C19,2)</f>
        <v>9.4499999999999993</v>
      </c>
    </row>
    <row r="20" spans="1:7" ht="45" x14ac:dyDescent="0.25">
      <c r="A20" s="28" t="s">
        <v>572</v>
      </c>
      <c r="B20" s="83" t="s">
        <v>70</v>
      </c>
      <c r="C20" s="59">
        <v>0.1</v>
      </c>
      <c r="D20" s="66">
        <f>ROUND(0.45*C20,2)</f>
        <v>0.05</v>
      </c>
      <c r="E20" s="66">
        <f>ROUND(4.49*C20,2)</f>
        <v>0.45</v>
      </c>
    </row>
    <row r="21" spans="1:7" ht="60" x14ac:dyDescent="0.25">
      <c r="A21" s="60" t="s">
        <v>35</v>
      </c>
      <c r="B21" s="59" t="s">
        <v>36</v>
      </c>
      <c r="C21" s="59">
        <v>2</v>
      </c>
      <c r="D21" s="77">
        <f>2*2</f>
        <v>4</v>
      </c>
      <c r="E21" s="60">
        <f>19.88*C21</f>
        <v>39.76</v>
      </c>
    </row>
    <row r="22" spans="1:7" x14ac:dyDescent="0.25">
      <c r="A22" s="60"/>
      <c r="B22" s="60"/>
      <c r="C22" s="60"/>
      <c r="D22" s="24">
        <f>SUM(D19:D21)</f>
        <v>5.04</v>
      </c>
      <c r="E22" s="24">
        <f>SUM(E19:E21)</f>
        <v>49.66</v>
      </c>
    </row>
    <row r="23" spans="1:7" x14ac:dyDescent="0.25">
      <c r="A23" s="61"/>
      <c r="B23" s="61"/>
      <c r="C23" s="61"/>
      <c r="D23" s="62"/>
      <c r="E23" s="62"/>
    </row>
    <row r="24" spans="1:7" x14ac:dyDescent="0.25">
      <c r="A24" s="60"/>
      <c r="B24" s="36" t="s">
        <v>39</v>
      </c>
      <c r="C24" s="36"/>
      <c r="D24" s="24"/>
      <c r="E24" s="24"/>
    </row>
    <row r="25" spans="1:7" ht="45" x14ac:dyDescent="0.25">
      <c r="A25" s="83" t="s">
        <v>33</v>
      </c>
      <c r="B25" s="83" t="s">
        <v>34</v>
      </c>
      <c r="C25" s="59">
        <v>0.9</v>
      </c>
      <c r="D25" s="66">
        <f>ROUND(1.1*C25,2)</f>
        <v>0.99</v>
      </c>
      <c r="E25" s="66">
        <f>ROUND(10.5*C25,2)</f>
        <v>9.4499999999999993</v>
      </c>
    </row>
    <row r="26" spans="1:7" ht="45" x14ac:dyDescent="0.25">
      <c r="A26" s="28" t="s">
        <v>572</v>
      </c>
      <c r="B26" s="83" t="s">
        <v>70</v>
      </c>
      <c r="C26" s="59">
        <v>0.1</v>
      </c>
      <c r="D26" s="66">
        <f>ROUND(0.45*C26,2)</f>
        <v>0.05</v>
      </c>
      <c r="E26" s="66">
        <f>ROUND(4.49*C26,2)</f>
        <v>0.45</v>
      </c>
      <c r="F26" s="61"/>
      <c r="G26" s="61"/>
    </row>
    <row r="27" spans="1:7" ht="60" x14ac:dyDescent="0.25">
      <c r="A27" s="60" t="s">
        <v>35</v>
      </c>
      <c r="B27" s="59" t="s">
        <v>36</v>
      </c>
      <c r="C27" s="59">
        <v>2</v>
      </c>
      <c r="D27" s="77">
        <f>2*2</f>
        <v>4</v>
      </c>
      <c r="E27" s="60">
        <f>19.88*C27</f>
        <v>39.76</v>
      </c>
    </row>
    <row r="28" spans="1:7" x14ac:dyDescent="0.25">
      <c r="A28" s="60"/>
      <c r="B28" s="60"/>
      <c r="C28" s="60"/>
      <c r="D28" s="24">
        <f>SUM(D25:D27)</f>
        <v>5.04</v>
      </c>
      <c r="E28" s="24">
        <f>SUM(E25:E27)</f>
        <v>49.66</v>
      </c>
    </row>
    <row r="29" spans="1:7" x14ac:dyDescent="0.25">
      <c r="A29" s="61"/>
      <c r="B29" s="61"/>
      <c r="C29" s="61"/>
      <c r="D29" s="62"/>
      <c r="E29" s="62"/>
    </row>
    <row r="31" spans="1:7" ht="15.75" customHeight="1" x14ac:dyDescent="0.25">
      <c r="A31" s="60"/>
      <c r="B31" s="36" t="s">
        <v>40</v>
      </c>
      <c r="C31" s="36"/>
      <c r="D31" s="24"/>
      <c r="E31" s="24"/>
    </row>
    <row r="32" spans="1:7" ht="45" x14ac:dyDescent="0.25">
      <c r="A32" s="83" t="s">
        <v>33</v>
      </c>
      <c r="B32" s="83" t="s">
        <v>34</v>
      </c>
      <c r="C32" s="59">
        <v>0.9</v>
      </c>
      <c r="D32" s="66">
        <f>ROUND(1.1*C32,2)</f>
        <v>0.99</v>
      </c>
      <c r="E32" s="66">
        <f>ROUND(10.5*C32,2)</f>
        <v>9.4499999999999993</v>
      </c>
    </row>
    <row r="33" spans="1:5" ht="45" x14ac:dyDescent="0.25">
      <c r="A33" s="28" t="s">
        <v>572</v>
      </c>
      <c r="B33" s="83" t="s">
        <v>70</v>
      </c>
      <c r="C33" s="59">
        <v>0.1</v>
      </c>
      <c r="D33" s="66">
        <f>ROUND(0.45*C33,2)</f>
        <v>0.05</v>
      </c>
      <c r="E33" s="66">
        <f>ROUND(4.49*C33,2)</f>
        <v>0.45</v>
      </c>
    </row>
    <row r="34" spans="1:5" ht="60" x14ac:dyDescent="0.25">
      <c r="A34" s="60" t="s">
        <v>35</v>
      </c>
      <c r="B34" s="59" t="s">
        <v>36</v>
      </c>
      <c r="C34" s="59">
        <v>2</v>
      </c>
      <c r="D34" s="77">
        <f>2*2</f>
        <v>4</v>
      </c>
      <c r="E34" s="60">
        <f>19.88*C34</f>
        <v>39.76</v>
      </c>
    </row>
    <row r="35" spans="1:5" x14ac:dyDescent="0.25">
      <c r="A35" s="60"/>
      <c r="B35" s="60"/>
      <c r="C35" s="60"/>
      <c r="D35" s="24">
        <f>SUM(D32:D34)</f>
        <v>5.04</v>
      </c>
      <c r="E35" s="24">
        <f>SUM(E32:E34)</f>
        <v>49.66</v>
      </c>
    </row>
    <row r="37" spans="1:5" x14ac:dyDescent="0.25">
      <c r="A37" s="60"/>
      <c r="B37" s="36" t="s">
        <v>43</v>
      </c>
      <c r="C37" s="36"/>
      <c r="D37" s="24"/>
      <c r="E37" s="24"/>
    </row>
    <row r="38" spans="1:5" ht="45" x14ac:dyDescent="0.25">
      <c r="A38" s="83" t="s">
        <v>33</v>
      </c>
      <c r="B38" s="83" t="s">
        <v>34</v>
      </c>
      <c r="C38" s="59">
        <v>0.9</v>
      </c>
      <c r="D38" s="66">
        <f>ROUND(1.1*C38,2)</f>
        <v>0.99</v>
      </c>
      <c r="E38" s="66">
        <f>ROUND(10.5*C38,2)</f>
        <v>9.4499999999999993</v>
      </c>
    </row>
    <row r="39" spans="1:5" ht="45" x14ac:dyDescent="0.25">
      <c r="A39" s="28" t="s">
        <v>572</v>
      </c>
      <c r="B39" s="83" t="s">
        <v>70</v>
      </c>
      <c r="C39" s="59">
        <v>0.1</v>
      </c>
      <c r="D39" s="66">
        <f>ROUND(0.45*C39,2)</f>
        <v>0.05</v>
      </c>
      <c r="E39" s="66">
        <f>ROUND(4.49*C39,2)</f>
        <v>0.45</v>
      </c>
    </row>
    <row r="40" spans="1:5" ht="60" x14ac:dyDescent="0.25">
      <c r="A40" s="60" t="s">
        <v>35</v>
      </c>
      <c r="B40" s="59" t="s">
        <v>36</v>
      </c>
      <c r="C40" s="59">
        <v>2</v>
      </c>
      <c r="D40" s="77">
        <f>2*2</f>
        <v>4</v>
      </c>
      <c r="E40" s="60">
        <f>19.88*C40</f>
        <v>39.76</v>
      </c>
    </row>
    <row r="41" spans="1:5" ht="45" x14ac:dyDescent="0.25">
      <c r="A41" s="59" t="s">
        <v>41</v>
      </c>
      <c r="B41" s="59" t="s">
        <v>42</v>
      </c>
      <c r="C41" s="59">
        <v>6</v>
      </c>
      <c r="D41" s="60">
        <f>0.31*6</f>
        <v>1.8599999999999999</v>
      </c>
      <c r="E41" s="60">
        <f>3.1*C41</f>
        <v>18.600000000000001</v>
      </c>
    </row>
    <row r="42" spans="1:5" x14ac:dyDescent="0.25">
      <c r="A42" s="60"/>
      <c r="B42" s="60"/>
      <c r="C42" s="60"/>
      <c r="D42" s="75">
        <f>SUM(D38:D41)</f>
        <v>6.9</v>
      </c>
      <c r="E42" s="24">
        <f>SUM(E38:E41)</f>
        <v>68.259999999999991</v>
      </c>
    </row>
    <row r="44" spans="1:5" x14ac:dyDescent="0.25">
      <c r="A44" s="60"/>
      <c r="B44" s="36" t="s">
        <v>44</v>
      </c>
      <c r="C44" s="36"/>
      <c r="D44" s="24"/>
      <c r="E44" s="24"/>
    </row>
    <row r="45" spans="1:5" ht="45" x14ac:dyDescent="0.25">
      <c r="A45" s="83" t="s">
        <v>33</v>
      </c>
      <c r="B45" s="83" t="s">
        <v>34</v>
      </c>
      <c r="C45" s="59">
        <v>0.9</v>
      </c>
      <c r="D45" s="66">
        <f>ROUND(1.1*C45,2)</f>
        <v>0.99</v>
      </c>
      <c r="E45" s="66">
        <f>ROUND(10.5*C45,2)</f>
        <v>9.4499999999999993</v>
      </c>
    </row>
    <row r="46" spans="1:5" ht="45" x14ac:dyDescent="0.25">
      <c r="A46" s="28" t="s">
        <v>572</v>
      </c>
      <c r="B46" s="83" t="s">
        <v>70</v>
      </c>
      <c r="C46" s="59">
        <v>0.1</v>
      </c>
      <c r="D46" s="66">
        <f>ROUND(0.45*C46,2)</f>
        <v>0.05</v>
      </c>
      <c r="E46" s="66">
        <f>ROUND(4.49*C46,2)</f>
        <v>0.45</v>
      </c>
    </row>
    <row r="47" spans="1:5" ht="60" x14ac:dyDescent="0.25">
      <c r="A47" s="60" t="s">
        <v>35</v>
      </c>
      <c r="B47" s="59" t="s">
        <v>36</v>
      </c>
      <c r="C47" s="59">
        <v>2</v>
      </c>
      <c r="D47" s="24">
        <f>2*2</f>
        <v>4</v>
      </c>
      <c r="E47" s="60">
        <f>19.88*C47</f>
        <v>39.76</v>
      </c>
    </row>
    <row r="48" spans="1:5" ht="45" x14ac:dyDescent="0.25">
      <c r="A48" s="59" t="s">
        <v>41</v>
      </c>
      <c r="B48" s="59" t="s">
        <v>42</v>
      </c>
      <c r="C48" s="59">
        <v>6</v>
      </c>
      <c r="D48" s="24">
        <f>0.31*6</f>
        <v>1.8599999999999999</v>
      </c>
      <c r="E48" s="60">
        <f>3.1*C48</f>
        <v>18.600000000000001</v>
      </c>
    </row>
    <row r="49" spans="1:5" x14ac:dyDescent="0.25">
      <c r="A49" s="60"/>
      <c r="B49" s="60"/>
      <c r="C49" s="60"/>
      <c r="D49" s="75">
        <f>SUM(D45:D48)</f>
        <v>6.9</v>
      </c>
      <c r="E49" s="24">
        <f>SUM(E45:E48)</f>
        <v>68.259999999999991</v>
      </c>
    </row>
    <row r="50" spans="1:5" x14ac:dyDescent="0.25">
      <c r="A50" s="60"/>
      <c r="B50" s="36" t="s">
        <v>45</v>
      </c>
      <c r="C50" s="36"/>
      <c r="D50" s="24"/>
      <c r="E50" s="24"/>
    </row>
    <row r="51" spans="1:5" ht="45" x14ac:dyDescent="0.25">
      <c r="A51" s="83" t="s">
        <v>33</v>
      </c>
      <c r="B51" s="83" t="s">
        <v>34</v>
      </c>
      <c r="C51" s="59">
        <v>0.9</v>
      </c>
      <c r="D51" s="66">
        <f>ROUND(1.1*C51,2)</f>
        <v>0.99</v>
      </c>
      <c r="E51" s="66">
        <f>ROUND(10.5*C51,2)</f>
        <v>9.4499999999999993</v>
      </c>
    </row>
    <row r="52" spans="1:5" ht="45" x14ac:dyDescent="0.25">
      <c r="A52" s="28" t="s">
        <v>572</v>
      </c>
      <c r="B52" s="83" t="s">
        <v>70</v>
      </c>
      <c r="C52" s="59">
        <v>0.1</v>
      </c>
      <c r="D52" s="66">
        <f>ROUND(0.45*C52,2)</f>
        <v>0.05</v>
      </c>
      <c r="E52" s="66">
        <f>ROUND(4.49*C52,2)</f>
        <v>0.45</v>
      </c>
    </row>
    <row r="53" spans="1:5" ht="60" x14ac:dyDescent="0.25">
      <c r="A53" s="60" t="s">
        <v>35</v>
      </c>
      <c r="B53" s="59" t="s">
        <v>36</v>
      </c>
      <c r="C53" s="59">
        <v>2</v>
      </c>
      <c r="D53" s="24">
        <f>2*2</f>
        <v>4</v>
      </c>
      <c r="E53" s="60">
        <f>19.88*C53</f>
        <v>39.76</v>
      </c>
    </row>
    <row r="54" spans="1:5" ht="45" x14ac:dyDescent="0.25">
      <c r="A54" s="59" t="s">
        <v>41</v>
      </c>
      <c r="B54" s="59" t="s">
        <v>42</v>
      </c>
      <c r="C54" s="59">
        <v>6</v>
      </c>
      <c r="D54" s="24">
        <f>0.31*6</f>
        <v>1.8599999999999999</v>
      </c>
      <c r="E54" s="60">
        <f>3.1*C54</f>
        <v>18.600000000000001</v>
      </c>
    </row>
    <row r="55" spans="1:5" x14ac:dyDescent="0.25">
      <c r="A55" s="60"/>
      <c r="B55" s="60"/>
      <c r="C55" s="60"/>
      <c r="D55" s="75">
        <f>SUM(D51:D54)</f>
        <v>6.9</v>
      </c>
      <c r="E55" s="24">
        <f>SUM(E51:E54)</f>
        <v>68.259999999999991</v>
      </c>
    </row>
    <row r="56" spans="1:5" hidden="1" x14ac:dyDescent="0.25"/>
    <row r="59" spans="1:5" x14ac:dyDescent="0.25">
      <c r="B59" s="84"/>
      <c r="C59" s="79"/>
      <c r="D59" s="56"/>
      <c r="E59" s="56"/>
    </row>
    <row r="166" spans="5:5" x14ac:dyDescent="0.25">
      <c r="E166" s="53">
        <v>12.5</v>
      </c>
    </row>
    <row r="174" spans="5:5" x14ac:dyDescent="0.25">
      <c r="E174" s="53">
        <v>12.5</v>
      </c>
    </row>
  </sheetData>
  <mergeCells count="2">
    <mergeCell ref="A5:D5"/>
    <mergeCell ref="A3:E3"/>
  </mergeCells>
  <pageMargins left="0.7" right="0.7" top="0.75" bottom="0.75" header="0.3" footer="0.3"/>
  <pageSetup paperSize="9" orientation="portrait" horizontalDpi="180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/>
  <dimension ref="A1:G175"/>
  <sheetViews>
    <sheetView topLeftCell="A34" workbookViewId="0">
      <selection activeCell="B31" sqref="B31"/>
    </sheetView>
  </sheetViews>
  <sheetFormatPr defaultRowHeight="15" x14ac:dyDescent="0.25"/>
  <cols>
    <col min="1" max="1" width="15.28515625" style="14" customWidth="1"/>
    <col min="2" max="2" width="34.140625" style="14" customWidth="1"/>
    <col min="3" max="3" width="15.7109375" style="14" customWidth="1"/>
    <col min="4" max="4" width="12.5703125" style="14" customWidth="1"/>
    <col min="5" max="5" width="9.140625" style="14"/>
    <col min="6" max="6" width="8.42578125" style="14" customWidth="1"/>
    <col min="7" max="16384" width="9.140625" style="14"/>
  </cols>
  <sheetData>
    <row r="1" spans="1:6" ht="66" customHeight="1" x14ac:dyDescent="0.25">
      <c r="D1" s="19"/>
      <c r="E1" s="19"/>
      <c r="F1" s="129"/>
    </row>
    <row r="2" spans="1:6" ht="23.25" customHeight="1" x14ac:dyDescent="0.25">
      <c r="D2" s="85"/>
      <c r="E2" s="19"/>
      <c r="F2" s="129"/>
    </row>
    <row r="3" spans="1:6" ht="21" customHeight="1" x14ac:dyDescent="0.3">
      <c r="A3" s="19"/>
      <c r="B3" s="93" t="s">
        <v>173</v>
      </c>
      <c r="C3" s="19"/>
      <c r="D3" s="19" t="s">
        <v>162</v>
      </c>
    </row>
    <row r="4" spans="1:6" x14ac:dyDescent="0.25">
      <c r="A4" s="202" t="s">
        <v>37</v>
      </c>
      <c r="B4" s="202"/>
      <c r="C4" s="202"/>
      <c r="D4" s="202"/>
      <c r="E4" s="18"/>
    </row>
    <row r="5" spans="1:6" ht="29.25" x14ac:dyDescent="0.25">
      <c r="A5" s="49" t="s">
        <v>1</v>
      </c>
      <c r="B5" s="49" t="s">
        <v>2</v>
      </c>
      <c r="C5" s="50" t="s">
        <v>440</v>
      </c>
      <c r="D5" s="49" t="s">
        <v>3</v>
      </c>
      <c r="E5" s="51" t="s">
        <v>23</v>
      </c>
    </row>
    <row r="6" spans="1:6" ht="30" x14ac:dyDescent="0.25">
      <c r="A6" s="16" t="s">
        <v>22</v>
      </c>
      <c r="B6" s="16" t="s">
        <v>4</v>
      </c>
      <c r="C6" s="16">
        <v>1</v>
      </c>
      <c r="D6" s="17">
        <v>0.93</v>
      </c>
      <c r="E6" s="18">
        <v>9.34</v>
      </c>
    </row>
    <row r="7" spans="1:6" ht="45" x14ac:dyDescent="0.25">
      <c r="A7" s="2" t="s">
        <v>28</v>
      </c>
      <c r="B7" s="2" t="s">
        <v>29</v>
      </c>
      <c r="C7" s="16">
        <v>1</v>
      </c>
      <c r="D7" s="18">
        <v>0.25</v>
      </c>
      <c r="E7" s="18">
        <v>2.7</v>
      </c>
    </row>
    <row r="8" spans="1:6" ht="30" x14ac:dyDescent="0.25">
      <c r="A8" s="16" t="s">
        <v>163</v>
      </c>
      <c r="B8" s="16" t="s">
        <v>646</v>
      </c>
      <c r="C8" s="59">
        <v>1</v>
      </c>
      <c r="D8" s="60">
        <v>0.45</v>
      </c>
      <c r="E8" s="60">
        <v>4.32</v>
      </c>
    </row>
    <row r="9" spans="1:6" ht="30" x14ac:dyDescent="0.25">
      <c r="A9" s="16" t="s">
        <v>164</v>
      </c>
      <c r="B9" s="16" t="s">
        <v>165</v>
      </c>
      <c r="C9" s="59">
        <v>1</v>
      </c>
      <c r="D9" s="77">
        <v>2</v>
      </c>
      <c r="E9" s="60">
        <v>19.8</v>
      </c>
    </row>
    <row r="10" spans="1:6" x14ac:dyDescent="0.25">
      <c r="A10" s="18"/>
      <c r="B10" s="18"/>
      <c r="C10" s="18"/>
      <c r="D10" s="24">
        <f>SUM(D6:D9)</f>
        <v>3.63</v>
      </c>
      <c r="E10" s="23">
        <f>SUM(E6:E9)</f>
        <v>36.159999999999997</v>
      </c>
    </row>
    <row r="12" spans="1:6" hidden="1" x14ac:dyDescent="0.25"/>
    <row r="13" spans="1:6" ht="23.25" customHeight="1" x14ac:dyDescent="0.3">
      <c r="A13" s="25"/>
      <c r="B13" s="94" t="s">
        <v>167</v>
      </c>
      <c r="D13" s="25" t="s">
        <v>168</v>
      </c>
    </row>
    <row r="14" spans="1:6" ht="29.25" x14ac:dyDescent="0.25">
      <c r="A14" s="49" t="s">
        <v>1</v>
      </c>
      <c r="B14" s="49" t="s">
        <v>2</v>
      </c>
      <c r="C14" s="50" t="s">
        <v>440</v>
      </c>
      <c r="D14" s="49" t="s">
        <v>3</v>
      </c>
      <c r="E14" s="51" t="s">
        <v>23</v>
      </c>
    </row>
    <row r="15" spans="1:6" ht="30" x14ac:dyDescent="0.25">
      <c r="A15" s="2" t="s">
        <v>24</v>
      </c>
      <c r="B15" s="2" t="s">
        <v>25</v>
      </c>
      <c r="C15" s="16">
        <v>1</v>
      </c>
      <c r="D15" s="18">
        <v>0.61</v>
      </c>
      <c r="E15" s="18">
        <v>6.06</v>
      </c>
    </row>
    <row r="16" spans="1:6" ht="30" x14ac:dyDescent="0.25">
      <c r="A16" s="2" t="s">
        <v>26</v>
      </c>
      <c r="B16" s="2" t="s">
        <v>27</v>
      </c>
      <c r="C16" s="16">
        <v>1</v>
      </c>
      <c r="D16" s="18">
        <v>0.76</v>
      </c>
      <c r="E16" s="18">
        <v>7.6</v>
      </c>
    </row>
    <row r="17" spans="1:7" ht="45" x14ac:dyDescent="0.25">
      <c r="A17" s="2" t="s">
        <v>28</v>
      </c>
      <c r="B17" s="2" t="s">
        <v>29</v>
      </c>
      <c r="C17" s="16">
        <v>1</v>
      </c>
      <c r="D17" s="18">
        <v>0.25</v>
      </c>
      <c r="E17" s="18">
        <v>2.7</v>
      </c>
    </row>
    <row r="18" spans="1:7" ht="45" x14ac:dyDescent="0.25">
      <c r="A18" s="2" t="s">
        <v>30</v>
      </c>
      <c r="B18" s="59" t="s">
        <v>719</v>
      </c>
      <c r="C18" s="59">
        <v>1</v>
      </c>
      <c r="D18" s="60">
        <v>0.25</v>
      </c>
      <c r="E18" s="18">
        <v>2.7</v>
      </c>
    </row>
    <row r="19" spans="1:7" ht="45" x14ac:dyDescent="0.25">
      <c r="A19" s="26" t="s">
        <v>31</v>
      </c>
      <c r="B19" s="26" t="s">
        <v>32</v>
      </c>
      <c r="C19" s="16">
        <v>1</v>
      </c>
      <c r="D19" s="27">
        <v>0.25</v>
      </c>
      <c r="E19" s="27">
        <v>2.7</v>
      </c>
    </row>
    <row r="20" spans="1:7" ht="30" x14ac:dyDescent="0.25">
      <c r="A20" s="18" t="s">
        <v>155</v>
      </c>
      <c r="B20" s="2" t="s">
        <v>659</v>
      </c>
      <c r="C20" s="16">
        <v>1</v>
      </c>
      <c r="D20" s="137">
        <v>2</v>
      </c>
      <c r="E20" s="18">
        <v>19.88</v>
      </c>
    </row>
    <row r="21" spans="1:7" ht="45" x14ac:dyDescent="0.25">
      <c r="A21" s="28" t="s">
        <v>33</v>
      </c>
      <c r="B21" s="83" t="s">
        <v>34</v>
      </c>
      <c r="C21" s="59">
        <v>0.1</v>
      </c>
      <c r="D21" s="66">
        <f>ROUND(1.1*C21,2)</f>
        <v>0.11</v>
      </c>
      <c r="E21" s="66">
        <f>ROUND(10.5*C21,2)</f>
        <v>1.05</v>
      </c>
    </row>
    <row r="22" spans="1:7" ht="60" x14ac:dyDescent="0.25">
      <c r="A22" s="18" t="s">
        <v>35</v>
      </c>
      <c r="B22" s="2" t="s">
        <v>36</v>
      </c>
      <c r="C22" s="2">
        <v>2</v>
      </c>
      <c r="D22" s="18">
        <f>2*2</f>
        <v>4</v>
      </c>
      <c r="E22" s="60">
        <f>19.88*C22</f>
        <v>39.76</v>
      </c>
    </row>
    <row r="23" spans="1:7" x14ac:dyDescent="0.25">
      <c r="A23" s="18"/>
      <c r="B23" s="18"/>
      <c r="C23" s="18"/>
      <c r="D23" s="23">
        <f>SUM(D15:D22)</f>
        <v>8.23</v>
      </c>
      <c r="E23" s="23">
        <f>SUM(E15:E22)</f>
        <v>82.449999999999989</v>
      </c>
    </row>
    <row r="25" spans="1:7" ht="18.75" x14ac:dyDescent="0.3">
      <c r="A25" s="25"/>
      <c r="B25" s="142" t="s">
        <v>571</v>
      </c>
      <c r="D25" s="25" t="s">
        <v>168</v>
      </c>
    </row>
    <row r="26" spans="1:7" ht="18.75" x14ac:dyDescent="0.3">
      <c r="A26" s="25"/>
      <c r="B26" s="94"/>
      <c r="D26" s="25"/>
      <c r="E26" s="100" t="s">
        <v>57</v>
      </c>
      <c r="F26" s="19"/>
      <c r="G26" s="19"/>
    </row>
    <row r="27" spans="1:7" ht="29.25" x14ac:dyDescent="0.25">
      <c r="A27" s="49" t="s">
        <v>1</v>
      </c>
      <c r="B27" s="49" t="s">
        <v>2</v>
      </c>
      <c r="C27" s="50" t="s">
        <v>440</v>
      </c>
      <c r="D27" s="49" t="s">
        <v>3</v>
      </c>
      <c r="E27" s="51" t="s">
        <v>23</v>
      </c>
    </row>
    <row r="28" spans="1:7" ht="30" x14ac:dyDescent="0.25">
      <c r="A28" s="2" t="s">
        <v>24</v>
      </c>
      <c r="B28" s="2" t="s">
        <v>25</v>
      </c>
      <c r="C28" s="16">
        <v>1</v>
      </c>
      <c r="D28" s="18">
        <v>0.61</v>
      </c>
      <c r="E28" s="18">
        <v>6.06</v>
      </c>
    </row>
    <row r="29" spans="1:7" ht="30" x14ac:dyDescent="0.25">
      <c r="A29" s="2" t="s">
        <v>26</v>
      </c>
      <c r="B29" s="2" t="s">
        <v>27</v>
      </c>
      <c r="C29" s="16">
        <v>1</v>
      </c>
      <c r="D29" s="18">
        <v>0.76</v>
      </c>
      <c r="E29" s="18">
        <v>7.6</v>
      </c>
    </row>
    <row r="30" spans="1:7" ht="45" x14ac:dyDescent="0.25">
      <c r="A30" s="2" t="s">
        <v>28</v>
      </c>
      <c r="B30" s="2" t="s">
        <v>29</v>
      </c>
      <c r="C30" s="16">
        <v>1</v>
      </c>
      <c r="D30" s="18">
        <v>0.25</v>
      </c>
      <c r="E30" s="18">
        <v>2.7</v>
      </c>
    </row>
    <row r="31" spans="1:7" ht="45" x14ac:dyDescent="0.25">
      <c r="A31" s="2" t="s">
        <v>30</v>
      </c>
      <c r="B31" s="59" t="s">
        <v>719</v>
      </c>
      <c r="C31" s="59">
        <v>1</v>
      </c>
      <c r="D31" s="60">
        <v>0.25</v>
      </c>
      <c r="E31" s="18">
        <v>2.7</v>
      </c>
    </row>
    <row r="32" spans="1:7" ht="45" x14ac:dyDescent="0.25">
      <c r="A32" s="26" t="s">
        <v>31</v>
      </c>
      <c r="B32" s="26" t="s">
        <v>32</v>
      </c>
      <c r="C32" s="16">
        <v>1</v>
      </c>
      <c r="D32" s="27">
        <v>0.25</v>
      </c>
      <c r="E32" s="27">
        <v>2.7</v>
      </c>
    </row>
    <row r="33" spans="1:5" ht="30" x14ac:dyDescent="0.25">
      <c r="A33" s="18" t="s">
        <v>155</v>
      </c>
      <c r="B33" s="2" t="s">
        <v>659</v>
      </c>
      <c r="C33" s="16">
        <v>1</v>
      </c>
      <c r="D33" s="137">
        <v>2</v>
      </c>
      <c r="E33" s="18">
        <v>19.88</v>
      </c>
    </row>
    <row r="34" spans="1:5" ht="45" x14ac:dyDescent="0.25">
      <c r="A34" s="28" t="s">
        <v>572</v>
      </c>
      <c r="B34" s="83" t="s">
        <v>70</v>
      </c>
      <c r="C34" s="59">
        <v>1</v>
      </c>
      <c r="D34" s="66">
        <v>0.45</v>
      </c>
      <c r="E34" s="66">
        <v>4.49</v>
      </c>
    </row>
    <row r="35" spans="1:5" ht="30" x14ac:dyDescent="0.25">
      <c r="A35" s="18" t="s">
        <v>573</v>
      </c>
      <c r="B35" s="2" t="s">
        <v>574</v>
      </c>
      <c r="C35" s="2">
        <v>1</v>
      </c>
      <c r="D35" s="18">
        <v>1.5</v>
      </c>
      <c r="E35" s="60">
        <v>15</v>
      </c>
    </row>
    <row r="36" spans="1:5" x14ac:dyDescent="0.25">
      <c r="A36" s="18"/>
      <c r="B36" s="18"/>
      <c r="C36" s="18"/>
      <c r="D36" s="24">
        <f>SUM(D28:D35)</f>
        <v>6.07</v>
      </c>
      <c r="E36" s="23">
        <f>SUM(E28:E35)</f>
        <v>61.13</v>
      </c>
    </row>
    <row r="37" spans="1:5" x14ac:dyDescent="0.25">
      <c r="A37" s="19"/>
      <c r="B37" s="19"/>
      <c r="C37" s="19"/>
      <c r="D37" s="20"/>
      <c r="E37" s="20"/>
    </row>
    <row r="38" spans="1:5" x14ac:dyDescent="0.25">
      <c r="E38" s="100" t="s">
        <v>38</v>
      </c>
    </row>
    <row r="39" spans="1:5" ht="29.25" x14ac:dyDescent="0.25">
      <c r="A39" s="49" t="s">
        <v>1</v>
      </c>
      <c r="B39" s="49" t="s">
        <v>2</v>
      </c>
      <c r="C39" s="50" t="s">
        <v>440</v>
      </c>
      <c r="D39" s="49" t="s">
        <v>3</v>
      </c>
      <c r="E39" s="51" t="s">
        <v>23</v>
      </c>
    </row>
    <row r="40" spans="1:5" ht="45" x14ac:dyDescent="0.25">
      <c r="A40" s="28" t="s">
        <v>572</v>
      </c>
      <c r="B40" s="83" t="s">
        <v>70</v>
      </c>
      <c r="C40" s="59">
        <v>1</v>
      </c>
      <c r="D40" s="66">
        <v>0.45</v>
      </c>
      <c r="E40" s="66">
        <v>4.49</v>
      </c>
    </row>
    <row r="41" spans="1:5" ht="30" x14ac:dyDescent="0.25">
      <c r="A41" s="18" t="s">
        <v>573</v>
      </c>
      <c r="B41" s="2" t="s">
        <v>574</v>
      </c>
      <c r="C41" s="2">
        <v>1</v>
      </c>
      <c r="D41" s="18">
        <v>1.5</v>
      </c>
      <c r="E41" s="60">
        <v>15</v>
      </c>
    </row>
    <row r="42" spans="1:5" x14ac:dyDescent="0.25">
      <c r="A42" s="18"/>
      <c r="B42" s="18"/>
      <c r="C42" s="18"/>
      <c r="D42" s="23">
        <f>SUM(D40:D41)</f>
        <v>1.95</v>
      </c>
      <c r="E42" s="23">
        <f>SUM(E40:E41)</f>
        <v>19.490000000000002</v>
      </c>
    </row>
    <row r="44" spans="1:5" x14ac:dyDescent="0.25">
      <c r="E44" s="100" t="s">
        <v>39</v>
      </c>
    </row>
    <row r="45" spans="1:5" ht="29.25" x14ac:dyDescent="0.25">
      <c r="A45" s="49" t="s">
        <v>1</v>
      </c>
      <c r="B45" s="49" t="s">
        <v>2</v>
      </c>
      <c r="C45" s="50" t="s">
        <v>440</v>
      </c>
      <c r="D45" s="49" t="s">
        <v>3</v>
      </c>
      <c r="E45" s="51" t="s">
        <v>23</v>
      </c>
    </row>
    <row r="46" spans="1:5" ht="45" x14ac:dyDescent="0.25">
      <c r="A46" s="28" t="s">
        <v>572</v>
      </c>
      <c r="B46" s="83" t="s">
        <v>70</v>
      </c>
      <c r="C46" s="59">
        <v>1</v>
      </c>
      <c r="D46" s="66">
        <v>0.45</v>
      </c>
      <c r="E46" s="66">
        <v>4.49</v>
      </c>
    </row>
    <row r="47" spans="1:5" ht="30" x14ac:dyDescent="0.25">
      <c r="A47" s="18" t="s">
        <v>573</v>
      </c>
      <c r="B47" s="2" t="s">
        <v>574</v>
      </c>
      <c r="C47" s="2">
        <v>1</v>
      </c>
      <c r="D47" s="18">
        <v>1.5</v>
      </c>
      <c r="E47" s="60">
        <v>15</v>
      </c>
    </row>
    <row r="48" spans="1:5" x14ac:dyDescent="0.25">
      <c r="A48" s="18"/>
      <c r="B48" s="18"/>
      <c r="C48" s="18"/>
      <c r="D48" s="23">
        <f>SUM(D46:D47)</f>
        <v>1.95</v>
      </c>
      <c r="E48" s="23">
        <f>SUM(E46:E47)</f>
        <v>19.490000000000002</v>
      </c>
    </row>
    <row r="100" spans="4:4" x14ac:dyDescent="0.25">
      <c r="D100" s="53"/>
    </row>
    <row r="102" spans="4:4" x14ac:dyDescent="0.25">
      <c r="D102" s="53"/>
    </row>
    <row r="104" spans="4:4" x14ac:dyDescent="0.25">
      <c r="D104" s="53"/>
    </row>
    <row r="105" spans="4:4" x14ac:dyDescent="0.25">
      <c r="D105" s="53"/>
    </row>
    <row r="106" spans="4:4" x14ac:dyDescent="0.25">
      <c r="D106" s="53"/>
    </row>
    <row r="107" spans="4:4" x14ac:dyDescent="0.25">
      <c r="D107" s="53"/>
    </row>
    <row r="108" spans="4:4" x14ac:dyDescent="0.25">
      <c r="D108" s="53"/>
    </row>
    <row r="109" spans="4:4" x14ac:dyDescent="0.25">
      <c r="D109" s="53"/>
    </row>
    <row r="110" spans="4:4" x14ac:dyDescent="0.25">
      <c r="D110" s="53"/>
    </row>
    <row r="111" spans="4:4" x14ac:dyDescent="0.25">
      <c r="D111" s="53"/>
    </row>
    <row r="112" spans="4:4" x14ac:dyDescent="0.25">
      <c r="D112" s="53"/>
    </row>
    <row r="113" spans="4:4" x14ac:dyDescent="0.25">
      <c r="D113" s="53"/>
    </row>
    <row r="114" spans="4:4" x14ac:dyDescent="0.25">
      <c r="D114" s="53"/>
    </row>
    <row r="115" spans="4:4" x14ac:dyDescent="0.25">
      <c r="D115" s="53"/>
    </row>
    <row r="116" spans="4:4" x14ac:dyDescent="0.25">
      <c r="D116" s="53"/>
    </row>
    <row r="117" spans="4:4" x14ac:dyDescent="0.25">
      <c r="D117" s="53"/>
    </row>
    <row r="118" spans="4:4" x14ac:dyDescent="0.25">
      <c r="D118" s="53"/>
    </row>
    <row r="119" spans="4:4" x14ac:dyDescent="0.25">
      <c r="D119" s="53"/>
    </row>
    <row r="120" spans="4:4" x14ac:dyDescent="0.25">
      <c r="D120" s="53"/>
    </row>
    <row r="121" spans="4:4" x14ac:dyDescent="0.25">
      <c r="D121" s="53"/>
    </row>
    <row r="122" spans="4:4" x14ac:dyDescent="0.25">
      <c r="D122" s="53"/>
    </row>
    <row r="123" spans="4:4" x14ac:dyDescent="0.25">
      <c r="D123" s="53"/>
    </row>
    <row r="124" spans="4:4" x14ac:dyDescent="0.25">
      <c r="D124" s="53"/>
    </row>
    <row r="125" spans="4:4" x14ac:dyDescent="0.25">
      <c r="D125" s="53"/>
    </row>
    <row r="126" spans="4:4" x14ac:dyDescent="0.25">
      <c r="D126" s="53"/>
    </row>
    <row r="127" spans="4:4" x14ac:dyDescent="0.25">
      <c r="D127" s="53"/>
    </row>
    <row r="128" spans="4:4" x14ac:dyDescent="0.25">
      <c r="D128" s="53"/>
    </row>
    <row r="129" spans="4:4" x14ac:dyDescent="0.25">
      <c r="D129" s="53"/>
    </row>
    <row r="130" spans="4:4" x14ac:dyDescent="0.25">
      <c r="D130" s="53"/>
    </row>
    <row r="131" spans="4:4" x14ac:dyDescent="0.25">
      <c r="D131" s="53"/>
    </row>
    <row r="132" spans="4:4" x14ac:dyDescent="0.25">
      <c r="D132" s="53"/>
    </row>
    <row r="133" spans="4:4" x14ac:dyDescent="0.25">
      <c r="D133" s="53"/>
    </row>
    <row r="134" spans="4:4" x14ac:dyDescent="0.25">
      <c r="D134" s="53"/>
    </row>
    <row r="135" spans="4:4" x14ac:dyDescent="0.25">
      <c r="D135" s="53"/>
    </row>
    <row r="136" spans="4:4" x14ac:dyDescent="0.25">
      <c r="D136" s="53"/>
    </row>
    <row r="137" spans="4:4" x14ac:dyDescent="0.25">
      <c r="D137" s="53"/>
    </row>
    <row r="138" spans="4:4" x14ac:dyDescent="0.25">
      <c r="D138" s="53"/>
    </row>
    <row r="139" spans="4:4" x14ac:dyDescent="0.25">
      <c r="D139" s="53"/>
    </row>
    <row r="140" spans="4:4" x14ac:dyDescent="0.25">
      <c r="D140" s="53"/>
    </row>
    <row r="141" spans="4:4" x14ac:dyDescent="0.25">
      <c r="D141" s="53"/>
    </row>
    <row r="142" spans="4:4" x14ac:dyDescent="0.25">
      <c r="D142" s="53"/>
    </row>
    <row r="143" spans="4:4" x14ac:dyDescent="0.25">
      <c r="D143" s="53"/>
    </row>
    <row r="144" spans="4:4" x14ac:dyDescent="0.25">
      <c r="D144" s="53"/>
    </row>
    <row r="145" spans="4:4" x14ac:dyDescent="0.25">
      <c r="D145" s="53"/>
    </row>
    <row r="146" spans="4:4" x14ac:dyDescent="0.25">
      <c r="D146" s="53"/>
    </row>
    <row r="147" spans="4:4" x14ac:dyDescent="0.25">
      <c r="D147" s="53"/>
    </row>
    <row r="148" spans="4:4" x14ac:dyDescent="0.25">
      <c r="D148" s="53"/>
    </row>
    <row r="149" spans="4:4" x14ac:dyDescent="0.25">
      <c r="D149" s="53"/>
    </row>
    <row r="150" spans="4:4" x14ac:dyDescent="0.25">
      <c r="D150" s="53"/>
    </row>
    <row r="158" spans="4:4" x14ac:dyDescent="0.25">
      <c r="D158" s="53"/>
    </row>
    <row r="159" spans="4:4" x14ac:dyDescent="0.25">
      <c r="D159" s="53"/>
    </row>
    <row r="160" spans="4:4" x14ac:dyDescent="0.25">
      <c r="D160" s="53"/>
    </row>
    <row r="161" spans="4:5" x14ac:dyDescent="0.25">
      <c r="D161" s="53"/>
    </row>
    <row r="162" spans="4:5" x14ac:dyDescent="0.25">
      <c r="D162" s="53"/>
    </row>
    <row r="163" spans="4:5" x14ac:dyDescent="0.25">
      <c r="D163" s="53"/>
    </row>
    <row r="164" spans="4:5" x14ac:dyDescent="0.25">
      <c r="D164" s="53"/>
    </row>
    <row r="165" spans="4:5" x14ac:dyDescent="0.25">
      <c r="D165" s="53"/>
    </row>
    <row r="166" spans="4:5" x14ac:dyDescent="0.25">
      <c r="D166" s="53"/>
      <c r="E166" s="14">
        <v>12.5</v>
      </c>
    </row>
    <row r="167" spans="4:5" x14ac:dyDescent="0.25">
      <c r="D167" s="53"/>
    </row>
    <row r="168" spans="4:5" x14ac:dyDescent="0.25">
      <c r="D168" s="53"/>
    </row>
    <row r="169" spans="4:5" x14ac:dyDescent="0.25">
      <c r="D169" s="53"/>
    </row>
    <row r="170" spans="4:5" x14ac:dyDescent="0.25">
      <c r="D170" s="53"/>
    </row>
    <row r="171" spans="4:5" x14ac:dyDescent="0.25">
      <c r="D171" s="53"/>
    </row>
    <row r="172" spans="4:5" x14ac:dyDescent="0.25">
      <c r="D172" s="53"/>
    </row>
    <row r="173" spans="4:5" x14ac:dyDescent="0.25">
      <c r="D173" s="53"/>
    </row>
    <row r="174" spans="4:5" x14ac:dyDescent="0.25">
      <c r="D174" s="53"/>
      <c r="E174" s="14">
        <v>12.5</v>
      </c>
    </row>
    <row r="175" spans="4:5" x14ac:dyDescent="0.25">
      <c r="D175" s="53"/>
    </row>
  </sheetData>
  <mergeCells count="1">
    <mergeCell ref="A4:D4"/>
  </mergeCells>
  <pageMargins left="0.7" right="0.7" top="0.75" bottom="0.75" header="0.3" footer="0.3"/>
  <pageSetup paperSize="9" orientation="portrait" horizontalDpi="180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>
    <pageSetUpPr fitToPage="1"/>
  </sheetPr>
  <dimension ref="A1:G175"/>
  <sheetViews>
    <sheetView workbookViewId="0">
      <selection activeCell="B10" sqref="B10"/>
    </sheetView>
  </sheetViews>
  <sheetFormatPr defaultRowHeight="15" x14ac:dyDescent="0.25"/>
  <cols>
    <col min="1" max="1" width="15.28515625" style="14" customWidth="1"/>
    <col min="2" max="2" width="34.140625" style="14" customWidth="1"/>
    <col min="3" max="3" width="15.7109375" style="14" customWidth="1"/>
    <col min="4" max="4" width="12.5703125" style="14" customWidth="1"/>
    <col min="5" max="5" width="14.42578125" style="14" customWidth="1"/>
    <col min="6" max="6" width="8.42578125" style="14" customWidth="1"/>
    <col min="7" max="16384" width="9.140625" style="14"/>
  </cols>
  <sheetData>
    <row r="1" spans="1:6" ht="66" customHeight="1" x14ac:dyDescent="0.25">
      <c r="D1" s="19"/>
      <c r="F1" s="123"/>
    </row>
    <row r="2" spans="1:6" ht="23.25" customHeight="1" x14ac:dyDescent="0.25">
      <c r="E2" s="86"/>
      <c r="F2" s="127"/>
    </row>
    <row r="3" spans="1:6" ht="21" customHeight="1" x14ac:dyDescent="0.25">
      <c r="A3" s="19"/>
      <c r="B3" s="19"/>
      <c r="C3" s="19"/>
      <c r="D3" s="19"/>
    </row>
    <row r="4" spans="1:6" ht="147" customHeight="1" x14ac:dyDescent="0.25">
      <c r="A4" s="95" t="s">
        <v>68</v>
      </c>
      <c r="B4" s="85"/>
      <c r="C4" s="85"/>
      <c r="E4" s="86" t="s">
        <v>166</v>
      </c>
    </row>
    <row r="5" spans="1:6" ht="29.25" x14ac:dyDescent="0.25">
      <c r="A5" s="49" t="s">
        <v>1</v>
      </c>
      <c r="B5" s="49" t="s">
        <v>2</v>
      </c>
      <c r="C5" s="50" t="s">
        <v>59</v>
      </c>
      <c r="D5" s="49" t="s">
        <v>3</v>
      </c>
      <c r="E5" s="51" t="s">
        <v>23</v>
      </c>
    </row>
    <row r="6" spans="1:6" ht="30" x14ac:dyDescent="0.25">
      <c r="A6" s="26" t="s">
        <v>24</v>
      </c>
      <c r="B6" s="26" t="s">
        <v>25</v>
      </c>
      <c r="C6" s="2">
        <v>1</v>
      </c>
      <c r="D6" s="23">
        <v>0.61</v>
      </c>
      <c r="E6" s="18">
        <v>6.06</v>
      </c>
    </row>
    <row r="7" spans="1:6" ht="30" x14ac:dyDescent="0.25">
      <c r="A7" s="18" t="s">
        <v>155</v>
      </c>
      <c r="B7" s="2" t="s">
        <v>659</v>
      </c>
      <c r="C7" s="2">
        <v>1</v>
      </c>
      <c r="D7" s="137">
        <v>2</v>
      </c>
      <c r="E7" s="18">
        <v>19.88</v>
      </c>
    </row>
    <row r="8" spans="1:6" ht="45" x14ac:dyDescent="0.25">
      <c r="A8" s="18" t="s">
        <v>69</v>
      </c>
      <c r="B8" s="2" t="s">
        <v>70</v>
      </c>
      <c r="C8" s="59">
        <v>1</v>
      </c>
      <c r="D8" s="23">
        <f>ROUND(0.45*C8,2)</f>
        <v>0.45</v>
      </c>
      <c r="E8" s="18">
        <f>ROUND(4.49*C8,2)</f>
        <v>4.49</v>
      </c>
    </row>
    <row r="9" spans="1:6" ht="45" x14ac:dyDescent="0.25">
      <c r="A9" s="28" t="s">
        <v>28</v>
      </c>
      <c r="B9" s="28" t="s">
        <v>29</v>
      </c>
      <c r="C9" s="2">
        <v>1.1000000000000001</v>
      </c>
      <c r="D9" s="23">
        <f>ROUND(0.25*C9,2)</f>
        <v>0.28000000000000003</v>
      </c>
      <c r="E9" s="18">
        <f>ROUND(2.7*C9,2)</f>
        <v>2.97</v>
      </c>
    </row>
    <row r="10" spans="1:6" ht="45" x14ac:dyDescent="0.25">
      <c r="A10" s="2" t="s">
        <v>30</v>
      </c>
      <c r="B10" s="59" t="s">
        <v>719</v>
      </c>
      <c r="C10" s="2">
        <v>1</v>
      </c>
      <c r="D10" s="23">
        <v>0.25</v>
      </c>
      <c r="E10" s="18">
        <v>2.7</v>
      </c>
    </row>
    <row r="11" spans="1:6" x14ac:dyDescent="0.25">
      <c r="A11" s="18"/>
      <c r="B11" s="18"/>
      <c r="C11" s="18"/>
      <c r="D11" s="24">
        <f>SUM(D6:D10)</f>
        <v>3.59</v>
      </c>
      <c r="E11" s="23">
        <f>SUM(E6:E10)</f>
        <v>36.1</v>
      </c>
    </row>
    <row r="12" spans="1:6" x14ac:dyDescent="0.25">
      <c r="A12" s="35"/>
      <c r="B12" s="35"/>
      <c r="C12" s="35"/>
      <c r="D12" s="35"/>
      <c r="E12" s="35"/>
    </row>
    <row r="13" spans="1:6" hidden="1" x14ac:dyDescent="0.25"/>
    <row r="14" spans="1:6" ht="44.25" customHeight="1" x14ac:dyDescent="0.25">
      <c r="A14" s="203" t="s">
        <v>575</v>
      </c>
      <c r="B14" s="203"/>
      <c r="C14" s="203"/>
      <c r="D14" s="203"/>
      <c r="E14" s="109" t="s">
        <v>584</v>
      </c>
    </row>
    <row r="15" spans="1:6" ht="28.5" x14ac:dyDescent="0.25">
      <c r="A15" s="110"/>
      <c r="B15" s="110"/>
      <c r="C15" s="110"/>
      <c r="D15" s="110"/>
      <c r="E15" s="109" t="s">
        <v>57</v>
      </c>
    </row>
    <row r="16" spans="1:6" ht="29.25" x14ac:dyDescent="0.25">
      <c r="A16" s="49" t="s">
        <v>1</v>
      </c>
      <c r="B16" s="49" t="s">
        <v>2</v>
      </c>
      <c r="C16" s="50" t="s">
        <v>59</v>
      </c>
      <c r="D16" s="49" t="s">
        <v>3</v>
      </c>
      <c r="E16" s="51" t="s">
        <v>23</v>
      </c>
    </row>
    <row r="17" spans="1:7" ht="30" x14ac:dyDescent="0.25">
      <c r="A17" s="26" t="s">
        <v>24</v>
      </c>
      <c r="B17" s="26" t="s">
        <v>25</v>
      </c>
      <c r="C17" s="2">
        <v>1</v>
      </c>
      <c r="D17" s="23">
        <v>0.61</v>
      </c>
      <c r="E17" s="18">
        <v>6.06</v>
      </c>
    </row>
    <row r="18" spans="1:7" ht="45" x14ac:dyDescent="0.25">
      <c r="A18" s="18" t="s">
        <v>69</v>
      </c>
      <c r="B18" s="59" t="s">
        <v>70</v>
      </c>
      <c r="C18" s="59">
        <v>1</v>
      </c>
      <c r="D18" s="23">
        <f>ROUND(0.45*C18,2)</f>
        <v>0.45</v>
      </c>
      <c r="E18" s="18">
        <f>ROUND(4.49*C18,2)</f>
        <v>4.49</v>
      </c>
    </row>
    <row r="19" spans="1:7" ht="45" x14ac:dyDescent="0.25">
      <c r="A19" s="28" t="s">
        <v>28</v>
      </c>
      <c r="B19" s="28" t="s">
        <v>29</v>
      </c>
      <c r="C19" s="2">
        <v>1</v>
      </c>
      <c r="D19" s="23">
        <f>ROUND(0.25*C19,2)</f>
        <v>0.25</v>
      </c>
      <c r="E19" s="18">
        <f>ROUND(2.7*C19,2)</f>
        <v>2.7</v>
      </c>
    </row>
    <row r="20" spans="1:7" ht="45" x14ac:dyDescent="0.25">
      <c r="A20" s="2" t="s">
        <v>30</v>
      </c>
      <c r="B20" s="59" t="s">
        <v>719</v>
      </c>
      <c r="C20" s="2">
        <v>1</v>
      </c>
      <c r="D20" s="23">
        <v>0.25</v>
      </c>
      <c r="E20" s="18">
        <v>2.7</v>
      </c>
    </row>
    <row r="21" spans="1:7" ht="45" x14ac:dyDescent="0.25">
      <c r="A21" s="28" t="s">
        <v>572</v>
      </c>
      <c r="B21" s="83" t="s">
        <v>70</v>
      </c>
      <c r="C21" s="59">
        <v>1</v>
      </c>
      <c r="D21" s="66">
        <v>0.45</v>
      </c>
      <c r="E21" s="66">
        <v>4.49</v>
      </c>
    </row>
    <row r="22" spans="1:7" ht="30" x14ac:dyDescent="0.25">
      <c r="A22" s="18" t="s">
        <v>573</v>
      </c>
      <c r="B22" s="2" t="s">
        <v>574</v>
      </c>
      <c r="C22" s="2">
        <v>1</v>
      </c>
      <c r="D22" s="18">
        <v>1.5</v>
      </c>
      <c r="E22" s="60">
        <v>15</v>
      </c>
    </row>
    <row r="23" spans="1:7" x14ac:dyDescent="0.25">
      <c r="A23" s="18"/>
      <c r="B23" s="18"/>
      <c r="C23" s="18"/>
      <c r="D23" s="23">
        <f>SUM(D17:D22)</f>
        <v>3.5100000000000002</v>
      </c>
      <c r="E23" s="23">
        <f>SUM(E17:E22)</f>
        <v>35.44</v>
      </c>
    </row>
    <row r="25" spans="1:7" x14ac:dyDescent="0.25">
      <c r="E25" s="100" t="s">
        <v>38</v>
      </c>
    </row>
    <row r="26" spans="1:7" ht="29.25" x14ac:dyDescent="0.25">
      <c r="A26" s="49" t="s">
        <v>1</v>
      </c>
      <c r="B26" s="49" t="s">
        <v>2</v>
      </c>
      <c r="C26" s="50" t="s">
        <v>440</v>
      </c>
      <c r="D26" s="49" t="s">
        <v>3</v>
      </c>
      <c r="E26" s="51" t="s">
        <v>23</v>
      </c>
      <c r="F26" s="19"/>
      <c r="G26" s="19"/>
    </row>
    <row r="27" spans="1:7" ht="45" x14ac:dyDescent="0.25">
      <c r="A27" s="28" t="s">
        <v>572</v>
      </c>
      <c r="B27" s="83" t="s">
        <v>70</v>
      </c>
      <c r="C27" s="59">
        <v>1</v>
      </c>
      <c r="D27" s="66">
        <v>0.45</v>
      </c>
      <c r="E27" s="66">
        <v>4.49</v>
      </c>
    </row>
    <row r="28" spans="1:7" ht="30" x14ac:dyDescent="0.25">
      <c r="A28" s="18" t="s">
        <v>573</v>
      </c>
      <c r="B28" s="2" t="s">
        <v>574</v>
      </c>
      <c r="C28" s="2">
        <v>1</v>
      </c>
      <c r="D28" s="18">
        <v>1.5</v>
      </c>
      <c r="E28" s="60">
        <v>15</v>
      </c>
    </row>
    <row r="29" spans="1:7" x14ac:dyDescent="0.25">
      <c r="A29" s="18"/>
      <c r="B29" s="18"/>
      <c r="C29" s="18"/>
      <c r="D29" s="23">
        <f>SUM(D27:D28)</f>
        <v>1.95</v>
      </c>
      <c r="E29" s="23">
        <f>SUM(E27:E28)</f>
        <v>19.490000000000002</v>
      </c>
    </row>
    <row r="31" spans="1:7" x14ac:dyDescent="0.25">
      <c r="E31" s="100" t="s">
        <v>39</v>
      </c>
    </row>
    <row r="32" spans="1:7" ht="29.25" x14ac:dyDescent="0.25">
      <c r="A32" s="49" t="s">
        <v>1</v>
      </c>
      <c r="B32" s="49" t="s">
        <v>2</v>
      </c>
      <c r="C32" s="50" t="s">
        <v>440</v>
      </c>
      <c r="D32" s="49" t="s">
        <v>3</v>
      </c>
      <c r="E32" s="51" t="s">
        <v>23</v>
      </c>
    </row>
    <row r="33" spans="1:5" ht="45" x14ac:dyDescent="0.25">
      <c r="A33" s="28" t="s">
        <v>572</v>
      </c>
      <c r="B33" s="83" t="s">
        <v>70</v>
      </c>
      <c r="C33" s="59">
        <v>1</v>
      </c>
      <c r="D33" s="66">
        <v>0.45</v>
      </c>
      <c r="E33" s="66">
        <v>4.49</v>
      </c>
    </row>
    <row r="34" spans="1:5" ht="30" x14ac:dyDescent="0.25">
      <c r="A34" s="18" t="s">
        <v>573</v>
      </c>
      <c r="B34" s="2" t="s">
        <v>574</v>
      </c>
      <c r="C34" s="2">
        <v>1</v>
      </c>
      <c r="D34" s="18">
        <v>1.5</v>
      </c>
      <c r="E34" s="60">
        <v>15</v>
      </c>
    </row>
    <row r="35" spans="1:5" x14ac:dyDescent="0.25">
      <c r="A35" s="18"/>
      <c r="B35" s="18"/>
      <c r="C35" s="18"/>
      <c r="D35" s="23">
        <f>SUM(D33:D34)</f>
        <v>1.95</v>
      </c>
      <c r="E35" s="23">
        <f>SUM(E33:E34)</f>
        <v>19.490000000000002</v>
      </c>
    </row>
    <row r="47" spans="1:5" x14ac:dyDescent="0.25">
      <c r="B47" s="22"/>
    </row>
    <row r="100" spans="4:4" x14ac:dyDescent="0.25">
      <c r="D100" s="53"/>
    </row>
    <row r="102" spans="4:4" x14ac:dyDescent="0.25">
      <c r="D102" s="53"/>
    </row>
    <row r="104" spans="4:4" x14ac:dyDescent="0.25">
      <c r="D104" s="53"/>
    </row>
    <row r="105" spans="4:4" x14ac:dyDescent="0.25">
      <c r="D105" s="53"/>
    </row>
    <row r="106" spans="4:4" x14ac:dyDescent="0.25">
      <c r="D106" s="53"/>
    </row>
    <row r="107" spans="4:4" x14ac:dyDescent="0.25">
      <c r="D107" s="53"/>
    </row>
    <row r="108" spans="4:4" x14ac:dyDescent="0.25">
      <c r="D108" s="53"/>
    </row>
    <row r="109" spans="4:4" x14ac:dyDescent="0.25">
      <c r="D109" s="53"/>
    </row>
    <row r="110" spans="4:4" x14ac:dyDescent="0.25">
      <c r="D110" s="53"/>
    </row>
    <row r="111" spans="4:4" x14ac:dyDescent="0.25">
      <c r="D111" s="53"/>
    </row>
    <row r="112" spans="4:4" x14ac:dyDescent="0.25">
      <c r="D112" s="53"/>
    </row>
    <row r="113" spans="4:4" x14ac:dyDescent="0.25">
      <c r="D113" s="53"/>
    </row>
    <row r="114" spans="4:4" x14ac:dyDescent="0.25">
      <c r="D114" s="53"/>
    </row>
    <row r="115" spans="4:4" x14ac:dyDescent="0.25">
      <c r="D115" s="53"/>
    </row>
    <row r="116" spans="4:4" x14ac:dyDescent="0.25">
      <c r="D116" s="53"/>
    </row>
    <row r="117" spans="4:4" x14ac:dyDescent="0.25">
      <c r="D117" s="53"/>
    </row>
    <row r="118" spans="4:4" x14ac:dyDescent="0.25">
      <c r="D118" s="53"/>
    </row>
    <row r="119" spans="4:4" x14ac:dyDescent="0.25">
      <c r="D119" s="53"/>
    </row>
    <row r="120" spans="4:4" x14ac:dyDescent="0.25">
      <c r="D120" s="53"/>
    </row>
    <row r="121" spans="4:4" x14ac:dyDescent="0.25">
      <c r="D121" s="53"/>
    </row>
    <row r="122" spans="4:4" x14ac:dyDescent="0.25">
      <c r="D122" s="53"/>
    </row>
    <row r="123" spans="4:4" x14ac:dyDescent="0.25">
      <c r="D123" s="53"/>
    </row>
    <row r="124" spans="4:4" x14ac:dyDescent="0.25">
      <c r="D124" s="53"/>
    </row>
    <row r="125" spans="4:4" x14ac:dyDescent="0.25">
      <c r="D125" s="53"/>
    </row>
    <row r="126" spans="4:4" x14ac:dyDescent="0.25">
      <c r="D126" s="53"/>
    </row>
    <row r="127" spans="4:4" x14ac:dyDescent="0.25">
      <c r="D127" s="53"/>
    </row>
    <row r="128" spans="4:4" x14ac:dyDescent="0.25">
      <c r="D128" s="53"/>
    </row>
    <row r="129" spans="4:4" x14ac:dyDescent="0.25">
      <c r="D129" s="53"/>
    </row>
    <row r="130" spans="4:4" x14ac:dyDescent="0.25">
      <c r="D130" s="53"/>
    </row>
    <row r="131" spans="4:4" x14ac:dyDescent="0.25">
      <c r="D131" s="53"/>
    </row>
    <row r="132" spans="4:4" x14ac:dyDescent="0.25">
      <c r="D132" s="53"/>
    </row>
    <row r="133" spans="4:4" x14ac:dyDescent="0.25">
      <c r="D133" s="53"/>
    </row>
    <row r="134" spans="4:4" x14ac:dyDescent="0.25">
      <c r="D134" s="53"/>
    </row>
    <row r="135" spans="4:4" x14ac:dyDescent="0.25">
      <c r="D135" s="53"/>
    </row>
    <row r="136" spans="4:4" x14ac:dyDescent="0.25">
      <c r="D136" s="53"/>
    </row>
    <row r="137" spans="4:4" x14ac:dyDescent="0.25">
      <c r="D137" s="53"/>
    </row>
    <row r="138" spans="4:4" x14ac:dyDescent="0.25">
      <c r="D138" s="53"/>
    </row>
    <row r="139" spans="4:4" x14ac:dyDescent="0.25">
      <c r="D139" s="53"/>
    </row>
    <row r="140" spans="4:4" x14ac:dyDescent="0.25">
      <c r="D140" s="53"/>
    </row>
    <row r="141" spans="4:4" x14ac:dyDescent="0.25">
      <c r="D141" s="53"/>
    </row>
    <row r="142" spans="4:4" x14ac:dyDescent="0.25">
      <c r="D142" s="53"/>
    </row>
    <row r="143" spans="4:4" x14ac:dyDescent="0.25">
      <c r="D143" s="53"/>
    </row>
    <row r="144" spans="4:4" x14ac:dyDescent="0.25">
      <c r="D144" s="53"/>
    </row>
    <row r="145" spans="4:4" x14ac:dyDescent="0.25">
      <c r="D145" s="53"/>
    </row>
    <row r="146" spans="4:4" x14ac:dyDescent="0.25">
      <c r="D146" s="53"/>
    </row>
    <row r="147" spans="4:4" x14ac:dyDescent="0.25">
      <c r="D147" s="53"/>
    </row>
    <row r="148" spans="4:4" x14ac:dyDescent="0.25">
      <c r="D148" s="53"/>
    </row>
    <row r="149" spans="4:4" x14ac:dyDescent="0.25">
      <c r="D149" s="53"/>
    </row>
    <row r="150" spans="4:4" x14ac:dyDescent="0.25">
      <c r="D150" s="53"/>
    </row>
    <row r="158" spans="4:4" x14ac:dyDescent="0.25">
      <c r="D158" s="53"/>
    </row>
    <row r="159" spans="4:4" x14ac:dyDescent="0.25">
      <c r="D159" s="53"/>
    </row>
    <row r="160" spans="4:4" x14ac:dyDescent="0.25">
      <c r="D160" s="53"/>
    </row>
    <row r="161" spans="4:5" x14ac:dyDescent="0.25">
      <c r="D161" s="53"/>
    </row>
    <row r="162" spans="4:5" x14ac:dyDescent="0.25">
      <c r="D162" s="53"/>
    </row>
    <row r="163" spans="4:5" x14ac:dyDescent="0.25">
      <c r="D163" s="53"/>
    </row>
    <row r="164" spans="4:5" x14ac:dyDescent="0.25">
      <c r="D164" s="53"/>
    </row>
    <row r="165" spans="4:5" x14ac:dyDescent="0.25">
      <c r="D165" s="53"/>
    </row>
    <row r="166" spans="4:5" x14ac:dyDescent="0.25">
      <c r="D166" s="53"/>
      <c r="E166" s="14">
        <v>12.5</v>
      </c>
    </row>
    <row r="167" spans="4:5" x14ac:dyDescent="0.25">
      <c r="D167" s="53"/>
    </row>
    <row r="168" spans="4:5" x14ac:dyDescent="0.25">
      <c r="D168" s="53"/>
    </row>
    <row r="169" spans="4:5" x14ac:dyDescent="0.25">
      <c r="D169" s="53"/>
    </row>
    <row r="170" spans="4:5" x14ac:dyDescent="0.25">
      <c r="D170" s="53"/>
    </row>
    <row r="171" spans="4:5" x14ac:dyDescent="0.25">
      <c r="D171" s="53"/>
    </row>
    <row r="172" spans="4:5" x14ac:dyDescent="0.25">
      <c r="D172" s="53"/>
    </row>
    <row r="173" spans="4:5" x14ac:dyDescent="0.25">
      <c r="D173" s="53"/>
    </row>
    <row r="174" spans="4:5" x14ac:dyDescent="0.25">
      <c r="D174" s="53"/>
      <c r="E174" s="14">
        <v>12.5</v>
      </c>
    </row>
    <row r="175" spans="4:5" x14ac:dyDescent="0.25">
      <c r="D175" s="53"/>
    </row>
  </sheetData>
  <mergeCells count="1">
    <mergeCell ref="A14:D14"/>
  </mergeCells>
  <pageMargins left="0.70866141732283472" right="0.70866141732283472" top="0.74803149606299213" bottom="0.74803149606299213" header="0.31496062992125984" footer="0.31496062992125984"/>
  <pageSetup paperSize="9" scale="71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12</vt:i4>
      </vt:variant>
    </vt:vector>
  </HeadingPairs>
  <TitlesOfParts>
    <vt:vector size="23" baseType="lpstr">
      <vt:lpstr>прил 1 к приказу</vt:lpstr>
      <vt:lpstr>прил 2 к прик кариес2018 новый</vt:lpstr>
      <vt:lpstr>пульпит2018 новый</vt:lpstr>
      <vt:lpstr>периодонтит острый 2018</vt:lpstr>
      <vt:lpstr>периодонтит хронич 2018</vt:lpstr>
      <vt:lpstr>периодонтит распломб к 2018</vt:lpstr>
      <vt:lpstr>парадонтологи 2018</vt:lpstr>
      <vt:lpstr>пародонтоз и гингивит</vt:lpstr>
      <vt:lpstr>заб слиз полости рта (сопр)</vt:lpstr>
      <vt:lpstr>хирургия</vt:lpstr>
      <vt:lpstr>хирургия детская</vt:lpstr>
      <vt:lpstr>'прил 1 к приказу'!Заголовки_для_печати</vt:lpstr>
      <vt:lpstr>'заб слиз полости рта (сопр)'!Область_печати</vt:lpstr>
      <vt:lpstr>'парадонтологи 2018'!Область_печати</vt:lpstr>
      <vt:lpstr>'пародонтоз и гингивит'!Область_печати</vt:lpstr>
      <vt:lpstr>'периодонтит острый 2018'!Область_печати</vt:lpstr>
      <vt:lpstr>'периодонтит распломб к 2018'!Область_печати</vt:lpstr>
      <vt:lpstr>'периодонтит хронич 2018'!Область_печати</vt:lpstr>
      <vt:lpstr>'прил 1 к приказу'!Область_печати</vt:lpstr>
      <vt:lpstr>'прил 2 к прик кариес2018 новый'!Область_печати</vt:lpstr>
      <vt:lpstr>'пульпит2018 новый'!Область_печати</vt:lpstr>
      <vt:lpstr>хирургия!Область_печати</vt:lpstr>
      <vt:lpstr>'хирургия детская'!Область_печати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2018-05-29T21:28:38Z</dcterms:modified>
</cp:coreProperties>
</file>