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Заседание 5-2021\"/>
    </mc:Choice>
  </mc:AlternateContent>
  <xr:revisionPtr revIDLastSave="0" documentId="13_ncr:1_{00AEF817-5D31-433C-A869-B12AB3F8B6C5}" xr6:coauthVersionLast="43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</definedName>
    <definedName name="_xlnm.Print_Area" localSheetId="4">'Всего объемы'!$A$1:$AQ$71</definedName>
    <definedName name="_xlnm.Print_Area" localSheetId="5">'Всего фин.обеспеч.'!$A$1:$AI$73</definedName>
    <definedName name="_xlnm.Print_Area" localSheetId="1">Поликлиника!$A$1:$CI$72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34" i="5" l="1"/>
  <c r="BE14" i="5"/>
  <c r="BQ34" i="5"/>
  <c r="L34" i="7"/>
  <c r="L14" i="6"/>
  <c r="K14" i="6"/>
  <c r="N67" i="7"/>
  <c r="N54" i="7"/>
  <c r="M54" i="7"/>
  <c r="L15" i="6"/>
  <c r="K15" i="6"/>
  <c r="AH21" i="5" l="1"/>
  <c r="AB70" i="3" l="1"/>
  <c r="V70" i="3"/>
  <c r="P70" i="3"/>
  <c r="M70" i="3"/>
  <c r="J70" i="3"/>
  <c r="G70" i="3"/>
  <c r="D70" i="3"/>
  <c r="L21" i="7"/>
  <c r="AY2" i="5"/>
  <c r="AW69" i="5"/>
  <c r="AM64" i="5" l="1"/>
  <c r="AL64" i="5"/>
  <c r="AK64" i="5"/>
  <c r="AJ64" i="5"/>
  <c r="U14" i="5"/>
  <c r="T14" i="5"/>
  <c r="AI16" i="5" l="1"/>
  <c r="AF29" i="5" l="1"/>
  <c r="AL29" i="5" s="1"/>
  <c r="AF30" i="5"/>
  <c r="AL30" i="5" s="1"/>
  <c r="AF31" i="5"/>
  <c r="AL31" i="5" s="1"/>
  <c r="AF32" i="5"/>
  <c r="AL32" i="5" s="1"/>
  <c r="AF33" i="5"/>
  <c r="AL33" i="5" s="1"/>
  <c r="AF35" i="5"/>
  <c r="AL35" i="5" s="1"/>
  <c r="AF37" i="5"/>
  <c r="AL37" i="5" s="1"/>
  <c r="AF39" i="5"/>
  <c r="AL39" i="5" s="1"/>
  <c r="AI25" i="5"/>
  <c r="AC65" i="5" l="1"/>
  <c r="AC63" i="5"/>
  <c r="AC61" i="5"/>
  <c r="AC60" i="5"/>
  <c r="AC59" i="5"/>
  <c r="AC58" i="5"/>
  <c r="AC56" i="5"/>
  <c r="AC55" i="5"/>
  <c r="AC54" i="5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9" i="5"/>
  <c r="AC38" i="5"/>
  <c r="AC37" i="5"/>
  <c r="AC36" i="5"/>
  <c r="AC35" i="5"/>
  <c r="AC34" i="5"/>
  <c r="AC33" i="5"/>
  <c r="AC32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B65" i="5"/>
  <c r="AB63" i="5"/>
  <c r="AB61" i="5"/>
  <c r="AB60" i="5"/>
  <c r="AB59" i="5"/>
  <c r="AB58" i="5"/>
  <c r="AB56" i="5"/>
  <c r="AB55" i="5"/>
  <c r="AB54" i="5"/>
  <c r="AB53" i="5"/>
  <c r="AB52" i="5"/>
  <c r="AB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Z65" i="5"/>
  <c r="Z63" i="5"/>
  <c r="Z61" i="5"/>
  <c r="Z60" i="5"/>
  <c r="Z59" i="5"/>
  <c r="Z58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AA65" i="5"/>
  <c r="AA63" i="5"/>
  <c r="AA61" i="5"/>
  <c r="AA60" i="5"/>
  <c r="AA59" i="5"/>
  <c r="AA58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BH65" i="5" l="1"/>
  <c r="BH64" i="5"/>
  <c r="BH63" i="5"/>
  <c r="BH62" i="5"/>
  <c r="BH61" i="5"/>
  <c r="BH60" i="5"/>
  <c r="BH59" i="5"/>
  <c r="BH58" i="5"/>
  <c r="BH57" i="5"/>
  <c r="BH56" i="5"/>
  <c r="BH55" i="5"/>
  <c r="BH54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6" i="5"/>
  <c r="BH35" i="5"/>
  <c r="BH34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AU65" i="5"/>
  <c r="AU64" i="5"/>
  <c r="AU63" i="5"/>
  <c r="AU62" i="5"/>
  <c r="AU61" i="5"/>
  <c r="AU60" i="5"/>
  <c r="AU59" i="5"/>
  <c r="AU58" i="5"/>
  <c r="AU57" i="5"/>
  <c r="AU56" i="5"/>
  <c r="AU55" i="5"/>
  <c r="AU54" i="5"/>
  <c r="AU53" i="5"/>
  <c r="AU52" i="5"/>
  <c r="AU51" i="5"/>
  <c r="AU50" i="5"/>
  <c r="AU49" i="5"/>
  <c r="AU48" i="5"/>
  <c r="AU47" i="5"/>
  <c r="AU46" i="5"/>
  <c r="AU45" i="5"/>
  <c r="AU44" i="5"/>
  <c r="AU43" i="5"/>
  <c r="AU42" i="5"/>
  <c r="AU41" i="5"/>
  <c r="AU40" i="5"/>
  <c r="AU39" i="5"/>
  <c r="AU38" i="5"/>
  <c r="AU37" i="5"/>
  <c r="AU36" i="5"/>
  <c r="AU35" i="5"/>
  <c r="AU34" i="5"/>
  <c r="AU33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T65" i="5"/>
  <c r="AT64" i="5"/>
  <c r="AT63" i="5"/>
  <c r="AT62" i="5"/>
  <c r="AT61" i="5"/>
  <c r="AT60" i="5"/>
  <c r="AT59" i="5"/>
  <c r="AT58" i="5"/>
  <c r="AT57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BW37" i="5" l="1"/>
  <c r="BI37" i="5" s="1"/>
  <c r="BW36" i="5"/>
  <c r="BI36" i="5" s="1"/>
  <c r="BW35" i="5"/>
  <c r="BI35" i="5" s="1"/>
  <c r="BW34" i="5"/>
  <c r="BI34" i="5" s="1"/>
  <c r="BW33" i="5"/>
  <c r="BI33" i="5" s="1"/>
  <c r="BW32" i="5"/>
  <c r="BI32" i="5" s="1"/>
  <c r="BW31" i="5"/>
  <c r="BI31" i="5" s="1"/>
  <c r="BW30" i="5"/>
  <c r="BI30" i="5" s="1"/>
  <c r="BW29" i="5"/>
  <c r="BI29" i="5" s="1"/>
  <c r="BW28" i="5"/>
  <c r="BI28" i="5" s="1"/>
  <c r="BW27" i="5"/>
  <c r="BI27" i="5" s="1"/>
  <c r="BW26" i="5"/>
  <c r="BI26" i="5" s="1"/>
  <c r="BW25" i="5"/>
  <c r="BI25" i="5" s="1"/>
  <c r="BW24" i="5"/>
  <c r="BI24" i="5" s="1"/>
  <c r="BW23" i="5"/>
  <c r="BI23" i="5" s="1"/>
  <c r="BW22" i="5"/>
  <c r="BI22" i="5" s="1"/>
  <c r="BW21" i="5"/>
  <c r="BI21" i="5" s="1"/>
  <c r="BW20" i="5"/>
  <c r="BI20" i="5" s="1"/>
  <c r="BW19" i="5"/>
  <c r="BI19" i="5" s="1"/>
  <c r="BW18" i="5"/>
  <c r="BI18" i="5" s="1"/>
  <c r="BW17" i="5"/>
  <c r="BI17" i="5" s="1"/>
  <c r="BW16" i="5"/>
  <c r="BI16" i="5" s="1"/>
  <c r="BW15" i="5"/>
  <c r="BI15" i="5" s="1"/>
  <c r="BW14" i="5"/>
  <c r="BI14" i="5" s="1"/>
  <c r="BW65" i="5"/>
  <c r="BI65" i="5" s="1"/>
  <c r="BW64" i="5"/>
  <c r="BI64" i="5" s="1"/>
  <c r="BW63" i="5"/>
  <c r="BI63" i="5" s="1"/>
  <c r="BW62" i="5"/>
  <c r="BI62" i="5" s="1"/>
  <c r="BW61" i="5"/>
  <c r="BI61" i="5" s="1"/>
  <c r="BW60" i="5"/>
  <c r="BI60" i="5" s="1"/>
  <c r="BW59" i="5"/>
  <c r="BI59" i="5" s="1"/>
  <c r="BW58" i="5"/>
  <c r="BI58" i="5" s="1"/>
  <c r="BW57" i="5"/>
  <c r="BI57" i="5" s="1"/>
  <c r="BW56" i="5"/>
  <c r="BI56" i="5" s="1"/>
  <c r="BW55" i="5"/>
  <c r="BI55" i="5" s="1"/>
  <c r="BW54" i="5"/>
  <c r="BI54" i="5" s="1"/>
  <c r="BW53" i="5"/>
  <c r="BI53" i="5" s="1"/>
  <c r="BW52" i="5"/>
  <c r="BI52" i="5" s="1"/>
  <c r="BW51" i="5"/>
  <c r="BI51" i="5" s="1"/>
  <c r="BW50" i="5"/>
  <c r="BI50" i="5" s="1"/>
  <c r="BW49" i="5"/>
  <c r="BI49" i="5" s="1"/>
  <c r="BW48" i="5"/>
  <c r="BI48" i="5" s="1"/>
  <c r="BW47" i="5"/>
  <c r="BI47" i="5" s="1"/>
  <c r="BW46" i="5"/>
  <c r="BI46" i="5" s="1"/>
  <c r="BW45" i="5"/>
  <c r="BI45" i="5" s="1"/>
  <c r="BW44" i="5"/>
  <c r="BI44" i="5" s="1"/>
  <c r="BW43" i="5"/>
  <c r="BI43" i="5" s="1"/>
  <c r="BW42" i="5"/>
  <c r="BI42" i="5" s="1"/>
  <c r="BW41" i="5"/>
  <c r="BI41" i="5" s="1"/>
  <c r="BW40" i="5"/>
  <c r="BI40" i="5" s="1"/>
  <c r="BW39" i="5"/>
  <c r="BI39" i="5" s="1"/>
  <c r="BW38" i="5"/>
  <c r="BI38" i="5" s="1"/>
  <c r="BV65" i="5"/>
  <c r="BV64" i="5"/>
  <c r="BV63" i="5"/>
  <c r="BV62" i="5"/>
  <c r="BV61" i="5"/>
  <c r="BV60" i="5"/>
  <c r="BV59" i="5"/>
  <c r="BV58" i="5"/>
  <c r="BV57" i="5"/>
  <c r="BV56" i="5"/>
  <c r="BV55" i="5"/>
  <c r="BV54" i="5"/>
  <c r="BV53" i="5"/>
  <c r="BV52" i="5"/>
  <c r="BV51" i="5"/>
  <c r="BV50" i="5"/>
  <c r="BV49" i="5"/>
  <c r="BV48" i="5"/>
  <c r="BV47" i="5"/>
  <c r="BV46" i="5"/>
  <c r="BV45" i="5"/>
  <c r="BV44" i="5"/>
  <c r="BV43" i="5"/>
  <c r="BV42" i="5"/>
  <c r="BV41" i="5"/>
  <c r="BV40" i="5"/>
  <c r="BV39" i="5"/>
  <c r="BV38" i="5"/>
  <c r="BV37" i="5"/>
  <c r="BV36" i="5"/>
  <c r="BV35" i="5"/>
  <c r="BV34" i="5"/>
  <c r="BV33" i="5"/>
  <c r="BV32" i="5"/>
  <c r="BV31" i="5"/>
  <c r="BV30" i="5"/>
  <c r="BV29" i="5"/>
  <c r="BV28" i="5"/>
  <c r="BV27" i="5"/>
  <c r="BV26" i="5"/>
  <c r="BV25" i="5"/>
  <c r="BV24" i="5"/>
  <c r="BV23" i="5"/>
  <c r="BV22" i="5"/>
  <c r="BV21" i="5"/>
  <c r="BV20" i="5"/>
  <c r="BV19" i="5"/>
  <c r="BV18" i="5"/>
  <c r="BV17" i="5"/>
  <c r="BV16" i="5"/>
  <c r="BV15" i="5"/>
  <c r="BV14" i="5"/>
  <c r="BM65" i="5"/>
  <c r="BM63" i="5"/>
  <c r="BM61" i="5"/>
  <c r="BM60" i="5"/>
  <c r="BM59" i="5"/>
  <c r="BM58" i="5"/>
  <c r="BM56" i="5"/>
  <c r="BM55" i="5"/>
  <c r="BM54" i="5"/>
  <c r="BM53" i="5"/>
  <c r="BM52" i="5"/>
  <c r="BM51" i="5"/>
  <c r="BM50" i="5"/>
  <c r="BM49" i="5"/>
  <c r="BM48" i="5"/>
  <c r="BM47" i="5"/>
  <c r="BM46" i="5"/>
  <c r="BM45" i="5"/>
  <c r="BM44" i="5"/>
  <c r="BM43" i="5"/>
  <c r="BM42" i="5"/>
  <c r="BM41" i="5"/>
  <c r="BM40" i="5"/>
  <c r="BM39" i="5"/>
  <c r="BM38" i="5"/>
  <c r="BM37" i="5"/>
  <c r="BM36" i="5"/>
  <c r="BM35" i="5"/>
  <c r="BM34" i="5"/>
  <c r="BM33" i="5"/>
  <c r="BM32" i="5"/>
  <c r="BM30" i="5"/>
  <c r="BM29" i="5"/>
  <c r="BM28" i="5"/>
  <c r="BM27" i="5"/>
  <c r="BM26" i="5"/>
  <c r="BM25" i="5"/>
  <c r="BM24" i="5"/>
  <c r="BM23" i="5"/>
  <c r="BM22" i="5"/>
  <c r="BM21" i="5"/>
  <c r="BM20" i="5"/>
  <c r="BM19" i="5"/>
  <c r="BM18" i="5"/>
  <c r="BM17" i="5"/>
  <c r="BM16" i="5"/>
  <c r="BM15" i="5"/>
  <c r="BM14" i="5"/>
  <c r="BL65" i="5"/>
  <c r="BL63" i="5"/>
  <c r="BL61" i="5"/>
  <c r="BL60" i="5"/>
  <c r="BL59" i="5"/>
  <c r="BL58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4" i="5"/>
  <c r="BL43" i="5"/>
  <c r="BL42" i="5"/>
  <c r="BL41" i="5"/>
  <c r="BL40" i="5"/>
  <c r="BL39" i="5"/>
  <c r="BL38" i="5"/>
  <c r="BL37" i="5"/>
  <c r="BL36" i="5"/>
  <c r="BL35" i="5"/>
  <c r="BL34" i="5"/>
  <c r="BL33" i="5"/>
  <c r="BL32" i="5"/>
  <c r="BL30" i="5"/>
  <c r="BL29" i="5"/>
  <c r="BL28" i="5"/>
  <c r="BL27" i="5"/>
  <c r="BL26" i="5"/>
  <c r="BL25" i="5"/>
  <c r="BL24" i="5"/>
  <c r="BL23" i="5"/>
  <c r="BL22" i="5"/>
  <c r="BL21" i="5"/>
  <c r="BL20" i="5"/>
  <c r="BL19" i="5"/>
  <c r="BL18" i="5"/>
  <c r="BL17" i="5"/>
  <c r="BL16" i="5"/>
  <c r="BL15" i="5"/>
  <c r="BL14" i="5"/>
  <c r="S65" i="5" l="1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U20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8" i="5"/>
  <c r="T38" i="5"/>
  <c r="U36" i="5"/>
  <c r="T36" i="5"/>
  <c r="U34" i="5"/>
  <c r="T34" i="5"/>
  <c r="U26" i="5"/>
  <c r="T26" i="5"/>
  <c r="U25" i="5"/>
  <c r="T25" i="5"/>
  <c r="U22" i="5"/>
  <c r="T22" i="5"/>
  <c r="U21" i="5"/>
  <c r="T21" i="5"/>
  <c r="T20" i="5"/>
  <c r="W69" i="5"/>
  <c r="BY64" i="5"/>
  <c r="BX64" i="5"/>
  <c r="BY62" i="5"/>
  <c r="BX62" i="5"/>
  <c r="BY61" i="5"/>
  <c r="BX61" i="5"/>
  <c r="BY59" i="5"/>
  <c r="BX59" i="5"/>
  <c r="BY58" i="5"/>
  <c r="BX58" i="5"/>
  <c r="BY57" i="5"/>
  <c r="BX57" i="5"/>
  <c r="BY56" i="5"/>
  <c r="BX56" i="5"/>
  <c r="BY55" i="5"/>
  <c r="BX55" i="5"/>
  <c r="BY54" i="5"/>
  <c r="BX54" i="5"/>
  <c r="BY39" i="5"/>
  <c r="BX39" i="5"/>
  <c r="BY35" i="5"/>
  <c r="BX35" i="5"/>
  <c r="BY33" i="5"/>
  <c r="BX33" i="5"/>
  <c r="BY32" i="5"/>
  <c r="BX32" i="5"/>
  <c r="BY31" i="5"/>
  <c r="BX31" i="5"/>
  <c r="BY30" i="5"/>
  <c r="BX30" i="5"/>
  <c r="BY29" i="5"/>
  <c r="BX29" i="5"/>
  <c r="BY24" i="5"/>
  <c r="BX24" i="5"/>
  <c r="BY23" i="5"/>
  <c r="BX23" i="5"/>
  <c r="BY18" i="5"/>
  <c r="BX18" i="5"/>
  <c r="BY17" i="5"/>
  <c r="BX17" i="5"/>
  <c r="BJ65" i="5"/>
  <c r="BJ64" i="5"/>
  <c r="BJ63" i="5"/>
  <c r="BJ62" i="5"/>
  <c r="BJ61" i="5"/>
  <c r="BJ60" i="5"/>
  <c r="BJ59" i="5"/>
  <c r="BJ58" i="5"/>
  <c r="BJ57" i="5"/>
  <c r="BJ56" i="5"/>
  <c r="BJ55" i="5"/>
  <c r="BJ54" i="5"/>
  <c r="BJ39" i="5"/>
  <c r="BJ33" i="5"/>
  <c r="BJ32" i="5"/>
  <c r="BJ31" i="5"/>
  <c r="BJ24" i="5"/>
  <c r="BJ19" i="5"/>
  <c r="BJ15" i="5"/>
  <c r="BJ14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6" i="5"/>
  <c r="AV56" i="5"/>
  <c r="AW55" i="5"/>
  <c r="AV55" i="5"/>
  <c r="AW54" i="5"/>
  <c r="AV54" i="5"/>
  <c r="AV53" i="5"/>
  <c r="AW52" i="5"/>
  <c r="AV52" i="5"/>
  <c r="AV51" i="5"/>
  <c r="AW39" i="5"/>
  <c r="AV39" i="5"/>
  <c r="AV38" i="5"/>
  <c r="AV37" i="5"/>
  <c r="AV36" i="5"/>
  <c r="AV35" i="5"/>
  <c r="AV34" i="5"/>
  <c r="AV33" i="5"/>
  <c r="AV32" i="5"/>
  <c r="AW31" i="5"/>
  <c r="AV31" i="5"/>
  <c r="AW30" i="5"/>
  <c r="AV30" i="5"/>
  <c r="AV29" i="5"/>
  <c r="AV28" i="5"/>
  <c r="AV27" i="5"/>
  <c r="AV26" i="5"/>
  <c r="AV25" i="5"/>
  <c r="AW24" i="5"/>
  <c r="AV24" i="5"/>
  <c r="AV23" i="5"/>
  <c r="AV22" i="5"/>
  <c r="AV21" i="5"/>
  <c r="AV20" i="5"/>
  <c r="AV19" i="5"/>
  <c r="AV18" i="5"/>
  <c r="AV17" i="5"/>
  <c r="AV16" i="5"/>
  <c r="AV15" i="5"/>
  <c r="AV1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8" i="5"/>
  <c r="X36" i="5"/>
  <c r="X34" i="5"/>
  <c r="X26" i="5"/>
  <c r="X25" i="5"/>
  <c r="X22" i="5"/>
  <c r="X21" i="5"/>
  <c r="X20" i="5"/>
  <c r="W65" i="5"/>
  <c r="V65" i="5"/>
  <c r="W64" i="5"/>
  <c r="V64" i="5"/>
  <c r="W63" i="5"/>
  <c r="V63" i="5"/>
  <c r="W62" i="5"/>
  <c r="V62" i="5"/>
  <c r="W61" i="5"/>
  <c r="V61" i="5"/>
  <c r="V60" i="5"/>
  <c r="W59" i="5"/>
  <c r="V59" i="5"/>
  <c r="W58" i="5"/>
  <c r="V58" i="5"/>
  <c r="W57" i="5"/>
  <c r="V57" i="5"/>
  <c r="W56" i="5"/>
  <c r="V56" i="5"/>
  <c r="W55" i="5"/>
  <c r="V55" i="5"/>
  <c r="W54" i="5"/>
  <c r="V54" i="5"/>
  <c r="V53" i="5"/>
  <c r="V52" i="5"/>
  <c r="V51" i="5"/>
  <c r="V49" i="5"/>
  <c r="V48" i="5"/>
  <c r="V47" i="5"/>
  <c r="V46" i="5"/>
  <c r="V45" i="5"/>
  <c r="V43" i="5"/>
  <c r="V42" i="5"/>
  <c r="V41" i="5"/>
  <c r="V40" i="5"/>
  <c r="W39" i="5"/>
  <c r="V39" i="5"/>
  <c r="V37" i="5"/>
  <c r="V36" i="5"/>
  <c r="V35" i="5"/>
  <c r="W33" i="5"/>
  <c r="V33" i="5"/>
  <c r="W32" i="5"/>
  <c r="V32" i="5"/>
  <c r="W31" i="5"/>
  <c r="V31" i="5"/>
  <c r="V30" i="5"/>
  <c r="V29" i="5"/>
  <c r="V28" i="5"/>
  <c r="V26" i="5"/>
  <c r="W24" i="5"/>
  <c r="V24" i="5"/>
  <c r="V23" i="5"/>
  <c r="V22" i="5"/>
  <c r="V20" i="5"/>
  <c r="W19" i="5"/>
  <c r="V19" i="5"/>
  <c r="V18" i="5"/>
  <c r="V17" i="5"/>
  <c r="V15" i="5"/>
  <c r="BI71" i="5"/>
  <c r="BI69" i="5"/>
  <c r="BH69" i="5"/>
  <c r="AU69" i="5"/>
  <c r="AT69" i="5"/>
  <c r="S69" i="5"/>
  <c r="R69" i="5"/>
  <c r="BI68" i="5"/>
  <c r="BH68" i="5"/>
  <c r="AU68" i="5"/>
  <c r="AT68" i="5"/>
  <c r="S68" i="5"/>
  <c r="R68" i="5"/>
  <c r="U59" i="6"/>
  <c r="V59" i="6"/>
  <c r="V65" i="6"/>
  <c r="V63" i="6"/>
  <c r="V62" i="6"/>
  <c r="V61" i="6"/>
  <c r="V60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H16" i="6"/>
  <c r="U19" i="6"/>
  <c r="U16" i="6"/>
  <c r="U65" i="6"/>
  <c r="U63" i="6"/>
  <c r="U62" i="6"/>
  <c r="U61" i="6"/>
  <c r="U60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8" i="6"/>
  <c r="U17" i="6"/>
  <c r="U15" i="6"/>
  <c r="U14" i="6"/>
  <c r="G17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Q65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T31" i="6"/>
  <c r="S65" i="6"/>
  <c r="S64" i="6"/>
  <c r="S63" i="6"/>
  <c r="S62" i="6"/>
  <c r="S61" i="6"/>
  <c r="S60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F69" i="7"/>
  <c r="D69" i="7"/>
  <c r="D68" i="7"/>
  <c r="C69" i="7"/>
  <c r="C68" i="7"/>
  <c r="F70" i="6"/>
  <c r="C70" i="6"/>
  <c r="C69" i="6"/>
  <c r="D70" i="6"/>
  <c r="D69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AF34" i="5" l="1"/>
  <c r="AL34" i="5" s="1"/>
  <c r="AF38" i="5"/>
  <c r="AL38" i="5" s="1"/>
  <c r="AF41" i="5"/>
  <c r="AL41" i="5" s="1"/>
  <c r="AF43" i="5"/>
  <c r="AL43" i="5" s="1"/>
  <c r="AF36" i="5"/>
  <c r="AL36" i="5" s="1"/>
  <c r="AF40" i="5"/>
  <c r="AL40" i="5" s="1"/>
  <c r="AF42" i="5"/>
  <c r="AL42" i="5" s="1"/>
  <c r="AF50" i="5"/>
  <c r="AL50" i="5" s="1"/>
  <c r="BK59" i="5"/>
  <c r="BK57" i="5"/>
  <c r="C70" i="7"/>
  <c r="BK24" i="5"/>
  <c r="BK31" i="5"/>
  <c r="BK55" i="5"/>
  <c r="BK58" i="5"/>
  <c r="BK61" i="5"/>
  <c r="BK64" i="5"/>
  <c r="BK32" i="5"/>
  <c r="BK39" i="5"/>
  <c r="BK56" i="5"/>
  <c r="BK62" i="5"/>
  <c r="BK54" i="5"/>
  <c r="U67" i="6"/>
  <c r="V67" i="6"/>
  <c r="G65" i="6"/>
  <c r="G63" i="6"/>
  <c r="G61" i="6"/>
  <c r="G60" i="6"/>
  <c r="G59" i="6"/>
  <c r="G58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6" i="6"/>
  <c r="G15" i="6"/>
  <c r="G14" i="6"/>
  <c r="H65" i="6"/>
  <c r="H63" i="6"/>
  <c r="H61" i="6"/>
  <c r="H60" i="6"/>
  <c r="H59" i="6"/>
  <c r="H58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5" i="6"/>
  <c r="H14" i="6"/>
  <c r="H67" i="6" l="1"/>
  <c r="G67" i="6"/>
  <c r="G70" i="5"/>
  <c r="D69" i="5"/>
  <c r="D68" i="5"/>
  <c r="C69" i="5"/>
  <c r="C68" i="5"/>
  <c r="D68" i="4"/>
  <c r="D69" i="4"/>
  <c r="C69" i="4"/>
  <c r="C68" i="4"/>
  <c r="C65" i="6" l="1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G65" i="7" l="1"/>
  <c r="G63" i="7"/>
  <c r="G61" i="7"/>
  <c r="G60" i="7"/>
  <c r="G59" i="7"/>
  <c r="G58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H65" i="7"/>
  <c r="H63" i="7"/>
  <c r="H61" i="7"/>
  <c r="H60" i="7"/>
  <c r="H59" i="7"/>
  <c r="H58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F65" i="7"/>
  <c r="E65" i="7"/>
  <c r="F64" i="7"/>
  <c r="E64" i="7"/>
  <c r="F63" i="7"/>
  <c r="E63" i="7"/>
  <c r="F62" i="7"/>
  <c r="E62" i="7"/>
  <c r="E61" i="7"/>
  <c r="F59" i="7"/>
  <c r="E59" i="7"/>
  <c r="E58" i="7"/>
  <c r="F57" i="7"/>
  <c r="E57" i="7"/>
  <c r="E56" i="7"/>
  <c r="E55" i="7"/>
  <c r="F39" i="7"/>
  <c r="E39" i="7"/>
  <c r="F37" i="7"/>
  <c r="E37" i="7"/>
  <c r="F35" i="7"/>
  <c r="E35" i="7"/>
  <c r="F33" i="7"/>
  <c r="E33" i="7"/>
  <c r="F32" i="7"/>
  <c r="E32" i="7"/>
  <c r="F31" i="7"/>
  <c r="E31" i="7"/>
  <c r="F30" i="7"/>
  <c r="E30" i="7"/>
  <c r="F29" i="7"/>
  <c r="E29" i="7"/>
  <c r="F24" i="7"/>
  <c r="E24" i="7"/>
  <c r="F18" i="7"/>
  <c r="E18" i="7"/>
  <c r="E66" i="6"/>
  <c r="E65" i="6"/>
  <c r="E64" i="6"/>
  <c r="E63" i="6"/>
  <c r="E62" i="6"/>
  <c r="E61" i="6"/>
  <c r="E58" i="6"/>
  <c r="E57" i="6"/>
  <c r="E56" i="6"/>
  <c r="E54" i="6"/>
  <c r="E53" i="6"/>
  <c r="E35" i="6"/>
  <c r="E33" i="6"/>
  <c r="E32" i="6"/>
  <c r="F31" i="6"/>
  <c r="E31" i="6"/>
  <c r="E30" i="6"/>
  <c r="E29" i="6"/>
  <c r="E28" i="6"/>
  <c r="E27" i="6"/>
  <c r="E26" i="6"/>
  <c r="E25" i="6"/>
  <c r="E21" i="6"/>
  <c r="E20" i="6"/>
  <c r="E18" i="6"/>
  <c r="G65" i="5"/>
  <c r="G64" i="5"/>
  <c r="G63" i="5"/>
  <c r="G62" i="5"/>
  <c r="G61" i="5"/>
  <c r="G60" i="5"/>
  <c r="G59" i="5"/>
  <c r="G58" i="5"/>
  <c r="G57" i="5"/>
  <c r="G56" i="5"/>
  <c r="G55" i="5"/>
  <c r="G54" i="5"/>
  <c r="G52" i="5"/>
  <c r="G51" i="5"/>
  <c r="G39" i="5"/>
  <c r="G35" i="5"/>
  <c r="G33" i="5"/>
  <c r="G32" i="5"/>
  <c r="G31" i="5"/>
  <c r="G30" i="5"/>
  <c r="G29" i="5"/>
  <c r="G28" i="5"/>
  <c r="G27" i="5"/>
  <c r="G24" i="5"/>
  <c r="G23" i="5"/>
  <c r="G19" i="5"/>
  <c r="G18" i="5"/>
  <c r="G17" i="5"/>
  <c r="G16" i="5"/>
  <c r="G15" i="5"/>
  <c r="G14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2" i="5"/>
  <c r="E52" i="5"/>
  <c r="F51" i="5"/>
  <c r="E51" i="5"/>
  <c r="F39" i="5"/>
  <c r="E39" i="5"/>
  <c r="F35" i="5"/>
  <c r="E35" i="5"/>
  <c r="F33" i="5"/>
  <c r="E33" i="5"/>
  <c r="F32" i="5"/>
  <c r="E32" i="5"/>
  <c r="F31" i="5"/>
  <c r="E31" i="5"/>
  <c r="F30" i="5"/>
  <c r="E30" i="5"/>
  <c r="F29" i="5"/>
  <c r="E29" i="5"/>
  <c r="F28" i="5"/>
  <c r="F24" i="5"/>
  <c r="E24" i="5"/>
  <c r="F23" i="5"/>
  <c r="E23" i="5"/>
  <c r="F19" i="5"/>
  <c r="E19" i="5"/>
  <c r="F18" i="5"/>
  <c r="E18" i="5"/>
  <c r="F17" i="5"/>
  <c r="E17" i="5"/>
  <c r="F16" i="5"/>
  <c r="E16" i="5"/>
  <c r="F15" i="5"/>
  <c r="E15" i="5"/>
  <c r="F14" i="5"/>
  <c r="E14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I65" i="5" l="1"/>
  <c r="H65" i="5"/>
  <c r="I63" i="5"/>
  <c r="H63" i="5"/>
  <c r="I61" i="5"/>
  <c r="H61" i="5"/>
  <c r="I60" i="5"/>
  <c r="H60" i="5"/>
  <c r="I59" i="5"/>
  <c r="H59" i="5"/>
  <c r="I58" i="5"/>
  <c r="H58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H65" i="4"/>
  <c r="G65" i="4"/>
  <c r="H63" i="4"/>
  <c r="G63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H52" i="4"/>
  <c r="G52" i="4"/>
  <c r="H51" i="4"/>
  <c r="G51" i="4"/>
  <c r="H50" i="4"/>
  <c r="G50" i="4"/>
  <c r="H49" i="4"/>
  <c r="G49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3" i="4"/>
  <c r="G33" i="4"/>
  <c r="H32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F69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E52" i="4"/>
  <c r="F39" i="4"/>
  <c r="E39" i="4"/>
  <c r="F38" i="4"/>
  <c r="E38" i="4"/>
  <c r="F37" i="4"/>
  <c r="E37" i="4"/>
  <c r="F35" i="4"/>
  <c r="E35" i="4"/>
  <c r="E34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I16" i="4" l="1"/>
  <c r="G72" i="5" l="1"/>
  <c r="BK22" i="6"/>
  <c r="BK22" i="8"/>
  <c r="BK22" i="3"/>
  <c r="BK22" i="4"/>
  <c r="O72" i="3" l="1"/>
  <c r="AA70" i="3"/>
  <c r="U70" i="3"/>
  <c r="O70" i="3"/>
  <c r="L70" i="3"/>
  <c r="I70" i="3"/>
  <c r="F70" i="3"/>
  <c r="C70" i="3"/>
  <c r="AA69" i="3"/>
  <c r="U69" i="3"/>
  <c r="O69" i="3"/>
  <c r="L69" i="3"/>
  <c r="I69" i="3"/>
  <c r="F69" i="3"/>
  <c r="C69" i="3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F71" i="3" l="1"/>
  <c r="AQ66" i="5" l="1"/>
  <c r="AP66" i="5"/>
  <c r="AF14" i="5"/>
  <c r="AL14" i="5" s="1"/>
  <c r="AG65" i="5"/>
  <c r="AM65" i="5" s="1"/>
  <c r="AF65" i="5"/>
  <c r="AL65" i="5" s="1"/>
  <c r="AG63" i="5"/>
  <c r="AM63" i="5" s="1"/>
  <c r="AF63" i="5"/>
  <c r="AL63" i="5" s="1"/>
  <c r="AG62" i="5"/>
  <c r="AM62" i="5" s="1"/>
  <c r="AF62" i="5"/>
  <c r="AL62" i="5" s="1"/>
  <c r="AG61" i="5"/>
  <c r="AM61" i="5" s="1"/>
  <c r="AF61" i="5"/>
  <c r="AL61" i="5" s="1"/>
  <c r="AG60" i="5"/>
  <c r="AM60" i="5" s="1"/>
  <c r="AF60" i="5"/>
  <c r="AL60" i="5" s="1"/>
  <c r="AG59" i="5"/>
  <c r="AM59" i="5" s="1"/>
  <c r="AF59" i="5"/>
  <c r="AL59" i="5" s="1"/>
  <c r="AG58" i="5"/>
  <c r="AM58" i="5" s="1"/>
  <c r="AF58" i="5"/>
  <c r="AL58" i="5" s="1"/>
  <c r="AG57" i="5"/>
  <c r="AM57" i="5" s="1"/>
  <c r="AF57" i="5"/>
  <c r="AL57" i="5" s="1"/>
  <c r="AG56" i="5"/>
  <c r="AM56" i="5" s="1"/>
  <c r="AF56" i="5"/>
  <c r="AL56" i="5" s="1"/>
  <c r="AG55" i="5"/>
  <c r="AM55" i="5" s="1"/>
  <c r="AF55" i="5"/>
  <c r="AL55" i="5" s="1"/>
  <c r="AG54" i="5"/>
  <c r="AM54" i="5" s="1"/>
  <c r="AF54" i="5"/>
  <c r="AL54" i="5" s="1"/>
  <c r="AG39" i="5"/>
  <c r="AM39" i="5" s="1"/>
  <c r="AG37" i="5"/>
  <c r="AM37" i="5" s="1"/>
  <c r="AG35" i="5"/>
  <c r="AM35" i="5" s="1"/>
  <c r="AG33" i="5"/>
  <c r="AM33" i="5" s="1"/>
  <c r="AG32" i="5"/>
  <c r="AM32" i="5" s="1"/>
  <c r="AG31" i="5"/>
  <c r="AM31" i="5" s="1"/>
  <c r="AG30" i="5"/>
  <c r="AM30" i="5" s="1"/>
  <c r="AG29" i="5"/>
  <c r="AM29" i="5" s="1"/>
  <c r="AG28" i="5"/>
  <c r="AM28" i="5" s="1"/>
  <c r="AF28" i="5"/>
  <c r="AL28" i="5" s="1"/>
  <c r="AG27" i="5"/>
  <c r="AM27" i="5" s="1"/>
  <c r="AF27" i="5"/>
  <c r="AL27" i="5" s="1"/>
  <c r="AG24" i="5"/>
  <c r="AM24" i="5" s="1"/>
  <c r="AF24" i="5"/>
  <c r="AL24" i="5" s="1"/>
  <c r="AG23" i="5"/>
  <c r="AM23" i="5" s="1"/>
  <c r="AF23" i="5"/>
  <c r="AL23" i="5" s="1"/>
  <c r="AG19" i="5"/>
  <c r="AM19" i="5" s="1"/>
  <c r="AF19" i="5"/>
  <c r="AL19" i="5" s="1"/>
  <c r="AG18" i="5"/>
  <c r="AM18" i="5" s="1"/>
  <c r="AF18" i="5"/>
  <c r="AL18" i="5" s="1"/>
  <c r="AG17" i="5"/>
  <c r="AM17" i="5" s="1"/>
  <c r="AF17" i="5"/>
  <c r="AL17" i="5" s="1"/>
  <c r="AG16" i="5"/>
  <c r="AM16" i="5" s="1"/>
  <c r="AF16" i="5"/>
  <c r="AL16" i="5" s="1"/>
  <c r="AG15" i="5"/>
  <c r="AM15" i="5" s="1"/>
  <c r="AF15" i="5"/>
  <c r="AL15" i="5" s="1"/>
  <c r="AG14" i="5"/>
  <c r="AM14" i="5" s="1"/>
  <c r="AF51" i="5"/>
  <c r="AL51" i="5" s="1"/>
  <c r="AF48" i="5"/>
  <c r="AL48" i="5" s="1"/>
  <c r="AF52" i="5" l="1"/>
  <c r="AL52" i="5" s="1"/>
  <c r="AF21" i="5"/>
  <c r="AL21" i="5" s="1"/>
  <c r="T66" i="5"/>
  <c r="U66" i="5"/>
  <c r="AE69" i="5" l="1"/>
  <c r="AE67" i="3"/>
  <c r="AD67" i="3"/>
  <c r="AD67" i="6"/>
  <c r="AC67" i="6"/>
  <c r="AB67" i="6"/>
  <c r="AA67" i="6"/>
  <c r="Z67" i="6"/>
  <c r="Y67" i="6"/>
  <c r="P67" i="6"/>
  <c r="O67" i="6"/>
  <c r="N67" i="6"/>
  <c r="M67" i="6"/>
  <c r="L67" i="6"/>
  <c r="K67" i="6"/>
  <c r="R67" i="6"/>
  <c r="Q67" i="6"/>
  <c r="Y66" i="3" l="1"/>
  <c r="X66" i="3"/>
  <c r="B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D64" i="8"/>
  <c r="Z66" i="3" l="1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Y31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Z31" i="3" l="1"/>
  <c r="AI67" i="8"/>
  <c r="AA65" i="3"/>
  <c r="AA64" i="3"/>
  <c r="U65" i="3"/>
  <c r="AA63" i="8"/>
  <c r="U64" i="3"/>
  <c r="AA63" i="3"/>
  <c r="AA62" i="3"/>
  <c r="AA61" i="3"/>
  <c r="AI60" i="8"/>
  <c r="AA60" i="3"/>
  <c r="AA59" i="3"/>
  <c r="AA58" i="3"/>
  <c r="AA57" i="3"/>
  <c r="AA56" i="3"/>
  <c r="AI55" i="8"/>
  <c r="AA55" i="3"/>
  <c r="AI54" i="8"/>
  <c r="AA54" i="3"/>
  <c r="AA53" i="3"/>
  <c r="AA52" i="3"/>
  <c r="AA51" i="3"/>
  <c r="AI50" i="8"/>
  <c r="AA50" i="3"/>
  <c r="AI49" i="8"/>
  <c r="AA49" i="3"/>
  <c r="AA48" i="3"/>
  <c r="AI47" i="8"/>
  <c r="AA47" i="3"/>
  <c r="AI46" i="8"/>
  <c r="AA46" i="3"/>
  <c r="AA45" i="3"/>
  <c r="AA44" i="3"/>
  <c r="AA43" i="3"/>
  <c r="AA42" i="3"/>
  <c r="AA41" i="3"/>
  <c r="AI40" i="8"/>
  <c r="AA40" i="3"/>
  <c r="AI39" i="8"/>
  <c r="AA39" i="3"/>
  <c r="AI38" i="8"/>
  <c r="AA38" i="3"/>
  <c r="AA37" i="3"/>
  <c r="AA36" i="3"/>
  <c r="AI35" i="8"/>
  <c r="AA35" i="3"/>
  <c r="AI34" i="8"/>
  <c r="AA34" i="3"/>
  <c r="AA33" i="3"/>
  <c r="AA32" i="3"/>
  <c r="AI31" i="8"/>
  <c r="AB31" i="3"/>
  <c r="AJ30" i="8"/>
  <c r="AA31" i="3"/>
  <c r="AI30" i="8"/>
  <c r="AA30" i="3"/>
  <c r="AA29" i="3"/>
  <c r="AI28" i="8"/>
  <c r="AA28" i="3"/>
  <c r="AA27" i="3"/>
  <c r="AA26" i="3"/>
  <c r="AI25" i="8"/>
  <c r="AA25" i="3"/>
  <c r="AA24" i="3"/>
  <c r="AI23" i="8"/>
  <c r="AA23" i="3"/>
  <c r="AI22" i="8"/>
  <c r="AA22" i="3"/>
  <c r="AI21" i="8"/>
  <c r="AA21" i="3"/>
  <c r="AA20" i="3"/>
  <c r="AA19" i="3"/>
  <c r="AA18" i="3"/>
  <c r="AI17" i="8"/>
  <c r="AA17" i="3"/>
  <c r="AI16" i="8"/>
  <c r="AA16" i="3"/>
  <c r="AA15" i="3"/>
  <c r="AA14" i="3"/>
  <c r="X14" i="3"/>
  <c r="X67" i="3" s="1"/>
  <c r="AA67" i="8"/>
  <c r="U63" i="3"/>
  <c r="U62" i="3"/>
  <c r="AA61" i="8"/>
  <c r="U61" i="3"/>
  <c r="AA60" i="8"/>
  <c r="U60" i="3"/>
  <c r="AA59" i="8"/>
  <c r="U59" i="3"/>
  <c r="U58" i="3"/>
  <c r="U57" i="3"/>
  <c r="AA56" i="8"/>
  <c r="U56" i="3"/>
  <c r="AA55" i="8"/>
  <c r="U55" i="3"/>
  <c r="AA54" i="8"/>
  <c r="U54" i="3"/>
  <c r="AA53" i="8"/>
  <c r="U53" i="3"/>
  <c r="AA52" i="8"/>
  <c r="U52" i="3"/>
  <c r="U51" i="3"/>
  <c r="AA50" i="8"/>
  <c r="U50" i="3"/>
  <c r="AA49" i="8"/>
  <c r="U49" i="3"/>
  <c r="U48" i="3"/>
  <c r="U47" i="3"/>
  <c r="U46" i="3"/>
  <c r="U45" i="3"/>
  <c r="U44" i="3"/>
  <c r="AA43" i="8"/>
  <c r="U43" i="3"/>
  <c r="U42" i="3"/>
  <c r="AA41" i="8"/>
  <c r="U41" i="3"/>
  <c r="AA40" i="8"/>
  <c r="U40" i="3"/>
  <c r="U39" i="3"/>
  <c r="AA38" i="8"/>
  <c r="U38" i="3"/>
  <c r="AA37" i="8"/>
  <c r="U37" i="3"/>
  <c r="AA36" i="8"/>
  <c r="U36" i="3"/>
  <c r="AA35" i="8"/>
  <c r="U35" i="3"/>
  <c r="U34" i="3"/>
  <c r="U33" i="3"/>
  <c r="AA32" i="8"/>
  <c r="U32" i="3"/>
  <c r="AA31" i="8"/>
  <c r="V31" i="3"/>
  <c r="AB30" i="8"/>
  <c r="U31" i="3"/>
  <c r="U30" i="3"/>
  <c r="U29" i="3"/>
  <c r="AA28" i="8"/>
  <c r="U28" i="3"/>
  <c r="U27" i="3"/>
  <c r="AA26" i="8"/>
  <c r="U26" i="3"/>
  <c r="AA25" i="8"/>
  <c r="U25" i="3"/>
  <c r="AA24" i="8"/>
  <c r="U24" i="3"/>
  <c r="U23" i="3"/>
  <c r="AA22" i="8"/>
  <c r="U22" i="3"/>
  <c r="AA21" i="8"/>
  <c r="U21" i="3"/>
  <c r="U20" i="3"/>
  <c r="AA19" i="8"/>
  <c r="U19" i="3"/>
  <c r="U18" i="3"/>
  <c r="AA17" i="8"/>
  <c r="U17" i="3"/>
  <c r="U16" i="3"/>
  <c r="AA15" i="8"/>
  <c r="U15" i="3"/>
  <c r="R65" i="3"/>
  <c r="W63" i="8"/>
  <c r="R64" i="3"/>
  <c r="R63" i="3"/>
  <c r="R62" i="3"/>
  <c r="W61" i="8"/>
  <c r="R61" i="3"/>
  <c r="R60" i="3"/>
  <c r="R59" i="3"/>
  <c r="R58" i="3"/>
  <c r="R57" i="3"/>
  <c r="W56" i="8"/>
  <c r="R56" i="3"/>
  <c r="R54" i="3"/>
  <c r="R53" i="3"/>
  <c r="R52" i="3"/>
  <c r="R51" i="3"/>
  <c r="W50" i="8"/>
  <c r="R50" i="3"/>
  <c r="W49" i="8"/>
  <c r="R49" i="3"/>
  <c r="W48" i="8"/>
  <c r="R48" i="3"/>
  <c r="R47" i="3"/>
  <c r="R46" i="3"/>
  <c r="W45" i="8"/>
  <c r="R45" i="3"/>
  <c r="W44" i="8"/>
  <c r="R44" i="3"/>
  <c r="R43" i="3"/>
  <c r="R41" i="3"/>
  <c r="R40" i="3"/>
  <c r="R39" i="3"/>
  <c r="W38" i="8"/>
  <c r="R38" i="3"/>
  <c r="R37" i="3"/>
  <c r="R36" i="3"/>
  <c r="W35" i="8"/>
  <c r="R35" i="3"/>
  <c r="W33" i="8"/>
  <c r="R33" i="3"/>
  <c r="W32" i="8"/>
  <c r="R32" i="3"/>
  <c r="X30" i="8"/>
  <c r="R31" i="3"/>
  <c r="W30" i="8"/>
  <c r="R30" i="3"/>
  <c r="R29" i="3"/>
  <c r="R28" i="3"/>
  <c r="R27" i="3"/>
  <c r="R26" i="3"/>
  <c r="R24" i="3"/>
  <c r="W23" i="8"/>
  <c r="R23" i="3"/>
  <c r="R22" i="3"/>
  <c r="R21" i="3"/>
  <c r="R20" i="3"/>
  <c r="R18" i="3"/>
  <c r="W17" i="8"/>
  <c r="R17" i="3"/>
  <c r="R16" i="3"/>
  <c r="W15" i="8"/>
  <c r="R15" i="3"/>
  <c r="O62" i="3"/>
  <c r="O59" i="3"/>
  <c r="O57" i="3"/>
  <c r="O56" i="3"/>
  <c r="O35" i="3"/>
  <c r="T30" i="8"/>
  <c r="O29" i="3"/>
  <c r="R14" i="3"/>
  <c r="W13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3" i="3"/>
  <c r="L52" i="3"/>
  <c r="O51" i="8"/>
  <c r="L51" i="3"/>
  <c r="O50" i="8"/>
  <c r="L39" i="3"/>
  <c r="L38" i="3"/>
  <c r="O37" i="8"/>
  <c r="L37" i="3"/>
  <c r="L36" i="3"/>
  <c r="O35" i="8"/>
  <c r="L35" i="3"/>
  <c r="L34" i="3"/>
  <c r="L33" i="3"/>
  <c r="L32" i="3"/>
  <c r="M31" i="3"/>
  <c r="P30" i="8"/>
  <c r="L31" i="3"/>
  <c r="L30" i="3"/>
  <c r="L29" i="3"/>
  <c r="O28" i="8"/>
  <c r="L28" i="3"/>
  <c r="L27" i="3"/>
  <c r="L26" i="3"/>
  <c r="L25" i="3"/>
  <c r="L24" i="3"/>
  <c r="O23" i="8"/>
  <c r="L23" i="3"/>
  <c r="L22" i="3"/>
  <c r="L21" i="3"/>
  <c r="O20" i="8"/>
  <c r="L20" i="3"/>
  <c r="L19" i="3"/>
  <c r="O18" i="8"/>
  <c r="L18" i="3"/>
  <c r="L17" i="3"/>
  <c r="O16" i="8"/>
  <c r="L16" i="3"/>
  <c r="L15" i="3"/>
  <c r="O14" i="8"/>
  <c r="L14" i="3"/>
  <c r="I65" i="3"/>
  <c r="K63" i="8"/>
  <c r="I64" i="3"/>
  <c r="I63" i="3"/>
  <c r="K62" i="8"/>
  <c r="I62" i="3"/>
  <c r="K61" i="8"/>
  <c r="I61" i="3"/>
  <c r="K60" i="8"/>
  <c r="I60" i="3"/>
  <c r="K59" i="8"/>
  <c r="I59" i="3"/>
  <c r="I58" i="3"/>
  <c r="K57" i="8"/>
  <c r="I57" i="3"/>
  <c r="I56" i="3"/>
  <c r="I55" i="3"/>
  <c r="I54" i="3"/>
  <c r="K53" i="8"/>
  <c r="I53" i="3"/>
  <c r="I52" i="3"/>
  <c r="K51" i="8"/>
  <c r="I51" i="3"/>
  <c r="I50" i="3"/>
  <c r="I49" i="3"/>
  <c r="I48" i="3"/>
  <c r="I47" i="3"/>
  <c r="I46" i="3"/>
  <c r="I45" i="3"/>
  <c r="K44" i="8"/>
  <c r="I44" i="3"/>
  <c r="I43" i="3"/>
  <c r="K42" i="8"/>
  <c r="I42" i="3"/>
  <c r="K41" i="8"/>
  <c r="I41" i="3"/>
  <c r="I40" i="3"/>
  <c r="I39" i="3"/>
  <c r="K38" i="8"/>
  <c r="I38" i="3"/>
  <c r="I37" i="3"/>
  <c r="I36" i="3"/>
  <c r="I35" i="3"/>
  <c r="I34" i="3"/>
  <c r="I33" i="3"/>
  <c r="I32" i="3"/>
  <c r="K31" i="8"/>
  <c r="J31" i="3"/>
  <c r="I31" i="3"/>
  <c r="K30" i="8"/>
  <c r="I30" i="3"/>
  <c r="K29" i="8"/>
  <c r="I29" i="3"/>
  <c r="I28" i="3"/>
  <c r="I27" i="3"/>
  <c r="K26" i="8"/>
  <c r="I26" i="3"/>
  <c r="I25" i="3"/>
  <c r="I24" i="3"/>
  <c r="I23" i="3"/>
  <c r="I22" i="3"/>
  <c r="K21" i="8"/>
  <c r="I21" i="3"/>
  <c r="I20" i="3"/>
  <c r="I19" i="3"/>
  <c r="K18" i="8"/>
  <c r="I18" i="3"/>
  <c r="I17" i="3"/>
  <c r="I16" i="3"/>
  <c r="K15" i="8"/>
  <c r="I15" i="3"/>
  <c r="I14" i="3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3" i="3"/>
  <c r="F52" i="3"/>
  <c r="F51" i="3"/>
  <c r="F50" i="3"/>
  <c r="F49" i="3"/>
  <c r="F48" i="3"/>
  <c r="F47" i="3"/>
  <c r="G46" i="8"/>
  <c r="F46" i="3"/>
  <c r="F45" i="3"/>
  <c r="F44" i="3"/>
  <c r="F43" i="3"/>
  <c r="F42" i="3"/>
  <c r="F41" i="3"/>
  <c r="F40" i="3"/>
  <c r="F39" i="3"/>
  <c r="G38" i="8"/>
  <c r="F38" i="3"/>
  <c r="F37" i="3"/>
  <c r="G36" i="8"/>
  <c r="F36" i="3"/>
  <c r="G35" i="8"/>
  <c r="F35" i="3"/>
  <c r="F34" i="3"/>
  <c r="F33" i="3"/>
  <c r="F32" i="3"/>
  <c r="G31" i="8"/>
  <c r="G31" i="3"/>
  <c r="H30" i="8"/>
  <c r="F31" i="3"/>
  <c r="F30" i="3"/>
  <c r="G29" i="8"/>
  <c r="F29" i="3"/>
  <c r="F28" i="3"/>
  <c r="G27" i="8"/>
  <c r="F27" i="3"/>
  <c r="G26" i="8"/>
  <c r="F26" i="3"/>
  <c r="F25" i="3"/>
  <c r="F24" i="3"/>
  <c r="G23" i="8"/>
  <c r="F23" i="3"/>
  <c r="F22" i="3"/>
  <c r="F21" i="3"/>
  <c r="F20" i="3"/>
  <c r="G19" i="8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C51" i="3"/>
  <c r="B51" i="3"/>
  <c r="C50" i="3"/>
  <c r="B50" i="3"/>
  <c r="C49" i="3"/>
  <c r="C48" i="3"/>
  <c r="C47" i="3"/>
  <c r="B47" i="3"/>
  <c r="C46" i="3"/>
  <c r="B46" i="3"/>
  <c r="C45" i="3"/>
  <c r="C44" i="3"/>
  <c r="B44" i="3"/>
  <c r="C43" i="3"/>
  <c r="B43" i="3"/>
  <c r="C42" i="3"/>
  <c r="C41" i="3"/>
  <c r="C40" i="3"/>
  <c r="B40" i="3"/>
  <c r="C39" i="3"/>
  <c r="C38" i="3"/>
  <c r="C37" i="3"/>
  <c r="B37" i="3"/>
  <c r="C36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G68" i="8"/>
  <c r="G67" i="8"/>
  <c r="J69" i="4"/>
  <c r="C67" i="8"/>
  <c r="AI68" i="8"/>
  <c r="AI63" i="8"/>
  <c r="AA68" i="8"/>
  <c r="AA69" i="8" s="1"/>
  <c r="AA71" i="8" s="1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G12" i="7"/>
  <c r="G12" i="6"/>
  <c r="U12" i="6" s="1"/>
  <c r="H12" i="5"/>
  <c r="Z12" i="5" s="1"/>
  <c r="AX12" i="5" s="1"/>
  <c r="BL12" i="5" s="1"/>
  <c r="BZ12" i="5" s="1"/>
  <c r="S68" i="8"/>
  <c r="K68" i="8"/>
  <c r="S67" i="8"/>
  <c r="AU70" i="5"/>
  <c r="AU72" i="5" s="1"/>
  <c r="O67" i="8"/>
  <c r="K67" i="8"/>
  <c r="W59" i="8"/>
  <c r="W58" i="8"/>
  <c r="K58" i="8"/>
  <c r="K55" i="8"/>
  <c r="S54" i="8"/>
  <c r="W52" i="8"/>
  <c r="K52" i="8"/>
  <c r="G51" i="8"/>
  <c r="G50" i="8"/>
  <c r="W47" i="8"/>
  <c r="G44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Z4" i="8"/>
  <c r="T4" i="3"/>
  <c r="AI4" i="3"/>
  <c r="AL4" i="8"/>
  <c r="P4" i="7"/>
  <c r="P4" i="6"/>
  <c r="AD4" i="6"/>
  <c r="CI4" i="5"/>
  <c r="BU4" i="5"/>
  <c r="BG4" i="5"/>
  <c r="AS4" i="5"/>
  <c r="Q4" i="5"/>
  <c r="I12" i="7"/>
  <c r="E12" i="7"/>
  <c r="C12" i="7"/>
  <c r="W12" i="6"/>
  <c r="S12" i="6"/>
  <c r="Q12" i="6"/>
  <c r="I12" i="6"/>
  <c r="E12" i="6"/>
  <c r="C12" i="6"/>
  <c r="CB12" i="5"/>
  <c r="BX12" i="5"/>
  <c r="BV12" i="5"/>
  <c r="BN12" i="5"/>
  <c r="BJ12" i="5"/>
  <c r="BH12" i="5"/>
  <c r="AZ12" i="5"/>
  <c r="AV12" i="5"/>
  <c r="AT12" i="5"/>
  <c r="AD12" i="5"/>
  <c r="J12" i="5"/>
  <c r="V12" i="5"/>
  <c r="R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65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0" i="8"/>
  <c r="AK70" i="8"/>
  <c r="AC70" i="8"/>
  <c r="Q70" i="8"/>
  <c r="M70" i="8"/>
  <c r="I70" i="8"/>
  <c r="E70" i="8"/>
  <c r="AN65" i="8"/>
  <c r="AM65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P57" i="8" s="1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AI53" i="8"/>
  <c r="AI51" i="8"/>
  <c r="AI48" i="8"/>
  <c r="AI45" i="8"/>
  <c r="AI42" i="8"/>
  <c r="AI41" i="8"/>
  <c r="AI36" i="8"/>
  <c r="AI24" i="8"/>
  <c r="AI13" i="8"/>
  <c r="J71" i="7"/>
  <c r="I71" i="7"/>
  <c r="P66" i="7"/>
  <c r="O66" i="7"/>
  <c r="K66" i="7"/>
  <c r="AF30" i="8"/>
  <c r="AE52" i="8"/>
  <c r="AE47" i="8"/>
  <c r="AE46" i="8"/>
  <c r="AE44" i="8"/>
  <c r="AE36" i="8"/>
  <c r="AE22" i="8"/>
  <c r="AE17" i="8"/>
  <c r="AE16" i="8"/>
  <c r="AE14" i="8"/>
  <c r="AE13" i="8"/>
  <c r="BN71" i="5"/>
  <c r="BA71" i="5"/>
  <c r="AZ71" i="5"/>
  <c r="AE71" i="5"/>
  <c r="AD71" i="5"/>
  <c r="K71" i="5"/>
  <c r="J71" i="5"/>
  <c r="J72" i="6"/>
  <c r="I72" i="6"/>
  <c r="J71" i="4"/>
  <c r="I71" i="4"/>
  <c r="AA57" i="8"/>
  <c r="AA45" i="8"/>
  <c r="AA42" i="8"/>
  <c r="AA39" i="8"/>
  <c r="AA34" i="8"/>
  <c r="AA33" i="8"/>
  <c r="AA29" i="8"/>
  <c r="AA20" i="8"/>
  <c r="W62" i="8"/>
  <c r="W41" i="8"/>
  <c r="W37" i="8"/>
  <c r="W25" i="8"/>
  <c r="W21" i="8"/>
  <c r="W20" i="8"/>
  <c r="W19" i="8"/>
  <c r="W18" i="8"/>
  <c r="W14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52" i="8"/>
  <c r="G49" i="8"/>
  <c r="G47" i="8"/>
  <c r="G43" i="8"/>
  <c r="G40" i="8"/>
  <c r="G33" i="8"/>
  <c r="G20" i="8"/>
  <c r="G17" i="8"/>
  <c r="CI66" i="5"/>
  <c r="CH66" i="5"/>
  <c r="CG66" i="5"/>
  <c r="CF66" i="5"/>
  <c r="BU66" i="5"/>
  <c r="BT66" i="5"/>
  <c r="BQ66" i="5"/>
  <c r="BP66" i="5"/>
  <c r="BG66" i="5"/>
  <c r="BF66" i="5"/>
  <c r="BC66" i="5"/>
  <c r="BB66" i="5"/>
  <c r="AS66" i="5"/>
  <c r="AR66" i="5"/>
  <c r="AO66" i="5"/>
  <c r="AN66" i="5"/>
  <c r="Q66" i="5"/>
  <c r="P66" i="5"/>
  <c r="O66" i="5"/>
  <c r="N66" i="5"/>
  <c r="M66" i="5"/>
  <c r="L66" i="5"/>
  <c r="P66" i="4"/>
  <c r="O66" i="4"/>
  <c r="N66" i="4"/>
  <c r="M66" i="4"/>
  <c r="L66" i="4"/>
  <c r="K66" i="4"/>
  <c r="C52" i="8"/>
  <c r="C33" i="8"/>
  <c r="C25" i="8"/>
  <c r="C24" i="8"/>
  <c r="C22" i="8"/>
  <c r="C20" i="8"/>
  <c r="C16" i="8"/>
  <c r="C14" i="8"/>
  <c r="B48" i="8"/>
  <c r="B29" i="8"/>
  <c r="B14" i="8"/>
  <c r="E72" i="3"/>
  <c r="H72" i="3"/>
  <c r="K72" i="3"/>
  <c r="N72" i="3"/>
  <c r="W72" i="3"/>
  <c r="AC72" i="3"/>
  <c r="AI72" i="3"/>
  <c r="AF14" i="3"/>
  <c r="AF67" i="3" s="1"/>
  <c r="D71" i="6"/>
  <c r="D73" i="6" s="1"/>
  <c r="AI15" i="8"/>
  <c r="AA48" i="8"/>
  <c r="W31" i="6"/>
  <c r="AI59" i="8"/>
  <c r="B57" i="8"/>
  <c r="W29" i="8"/>
  <c r="C30" i="8"/>
  <c r="AE23" i="8"/>
  <c r="O15" i="8"/>
  <c r="AA14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G45" i="8"/>
  <c r="AA30" i="8"/>
  <c r="AE20" i="8"/>
  <c r="B21" i="8"/>
  <c r="AI26" i="8"/>
  <c r="AI20" i="8"/>
  <c r="W53" i="8"/>
  <c r="C37" i="8"/>
  <c r="AI33" i="8"/>
  <c r="G37" i="8"/>
  <c r="AI29" i="8"/>
  <c r="AE31" i="8"/>
  <c r="B13" i="8"/>
  <c r="B14" i="3"/>
  <c r="B27" i="8"/>
  <c r="AA18" i="8"/>
  <c r="U71" i="3"/>
  <c r="O34" i="8"/>
  <c r="W26" i="8"/>
  <c r="AE34" i="8"/>
  <c r="B23" i="8"/>
  <c r="C36" i="8"/>
  <c r="C58" i="8"/>
  <c r="B44" i="8"/>
  <c r="C13" i="8"/>
  <c r="C60" i="8"/>
  <c r="G34" i="8"/>
  <c r="S30" i="8"/>
  <c r="C70" i="5"/>
  <c r="B35" i="8"/>
  <c r="W55" i="8"/>
  <c r="G59" i="8"/>
  <c r="B56" i="8"/>
  <c r="B63" i="8"/>
  <c r="C38" i="8"/>
  <c r="B17" i="8"/>
  <c r="B59" i="8"/>
  <c r="G39" i="8"/>
  <c r="B55" i="8"/>
  <c r="X31" i="6"/>
  <c r="R70" i="5"/>
  <c r="R72" i="5" s="1"/>
  <c r="S58" i="8"/>
  <c r="K54" i="8"/>
  <c r="W24" i="8"/>
  <c r="C54" i="8"/>
  <c r="G21" i="8"/>
  <c r="AI14" i="8"/>
  <c r="B20" i="8"/>
  <c r="B47" i="8"/>
  <c r="AE15" i="8"/>
  <c r="AE24" i="8"/>
  <c r="AI52" i="8"/>
  <c r="AI19" i="8"/>
  <c r="AI37" i="8"/>
  <c r="AI58" i="8"/>
  <c r="AA46" i="8"/>
  <c r="AA58" i="8"/>
  <c r="S47" i="8"/>
  <c r="O32" i="8"/>
  <c r="O26" i="8"/>
  <c r="O17" i="8"/>
  <c r="K23" i="8"/>
  <c r="K20" i="8"/>
  <c r="K14" i="8"/>
  <c r="K47" i="8"/>
  <c r="K17" i="8"/>
  <c r="G24" i="8"/>
  <c r="G48" i="8"/>
  <c r="G30" i="8"/>
  <c r="W28" i="8"/>
  <c r="W43" i="8"/>
  <c r="G42" i="8"/>
  <c r="O24" i="8"/>
  <c r="O56" i="8"/>
  <c r="S70" i="5"/>
  <c r="AH13" i="3"/>
  <c r="C29" i="8"/>
  <c r="B28" i="8"/>
  <c r="C23" i="8"/>
  <c r="C53" i="8"/>
  <c r="AE39" i="8"/>
  <c r="AE57" i="8"/>
  <c r="AA13" i="8"/>
  <c r="AE21" i="8"/>
  <c r="O36" i="8"/>
  <c r="O30" i="8"/>
  <c r="W34" i="8"/>
  <c r="K22" i="8"/>
  <c r="K28" i="8"/>
  <c r="S50" i="8"/>
  <c r="W40" i="8"/>
  <c r="W46" i="8"/>
  <c r="K16" i="8"/>
  <c r="W16" i="8"/>
  <c r="K34" i="8"/>
  <c r="S56" i="8"/>
  <c r="AE42" i="8"/>
  <c r="W36" i="8"/>
  <c r="W42" i="8"/>
  <c r="W51" i="8"/>
  <c r="W57" i="8"/>
  <c r="W60" i="8"/>
  <c r="AA16" i="8"/>
  <c r="AA27" i="8"/>
  <c r="C27" i="8"/>
  <c r="AE29" i="8"/>
  <c r="AE37" i="8"/>
  <c r="AE40" i="8"/>
  <c r="AE48" i="8"/>
  <c r="AE59" i="8"/>
  <c r="C71" i="6"/>
  <c r="C73" i="6" s="1"/>
  <c r="S40" i="8"/>
  <c r="O31" i="3"/>
  <c r="O58" i="3"/>
  <c r="O61" i="3"/>
  <c r="O64" i="3"/>
  <c r="W27" i="8"/>
  <c r="W39" i="8"/>
  <c r="W54" i="8"/>
  <c r="AI18" i="8"/>
  <c r="AI27" i="8"/>
  <c r="S57" i="8"/>
  <c r="S61" i="8"/>
  <c r="B51" i="6"/>
  <c r="B50" i="8"/>
  <c r="C56" i="8"/>
  <c r="G53" i="8"/>
  <c r="S31" i="8"/>
  <c r="AI43" i="8"/>
  <c r="B20" i="7"/>
  <c r="B19" i="8"/>
  <c r="C34" i="8"/>
  <c r="B54" i="6"/>
  <c r="K46" i="8"/>
  <c r="C21" i="8"/>
  <c r="B27" i="5"/>
  <c r="B26" i="8"/>
  <c r="B44" i="7"/>
  <c r="B43" i="8"/>
  <c r="B55" i="5"/>
  <c r="B54" i="8"/>
  <c r="C55" i="8"/>
  <c r="K24" i="8"/>
  <c r="K27" i="8"/>
  <c r="K37" i="8"/>
  <c r="S36" i="8"/>
  <c r="AA47" i="8"/>
  <c r="AA51" i="8"/>
  <c r="AI57" i="8"/>
  <c r="B58" i="5"/>
  <c r="F14" i="3"/>
  <c r="G41" i="8"/>
  <c r="AI44" i="8"/>
  <c r="B63" i="6"/>
  <c r="B62" i="8"/>
  <c r="G25" i="8"/>
  <c r="G28" i="8"/>
  <c r="O18" i="3"/>
  <c r="B19" i="7"/>
  <c r="B18" i="8"/>
  <c r="B25" i="7"/>
  <c r="B24" i="8"/>
  <c r="B40" i="6"/>
  <c r="B39" i="8"/>
  <c r="O24" i="3"/>
  <c r="AA23" i="8"/>
  <c r="C72" i="7"/>
  <c r="B16" i="5"/>
  <c r="B25" i="5"/>
  <c r="B33" i="5"/>
  <c r="B42" i="5"/>
  <c r="B54" i="5"/>
  <c r="B65" i="5"/>
  <c r="O17" i="3"/>
  <c r="O33" i="3"/>
  <c r="B15" i="7"/>
  <c r="B21" i="7"/>
  <c r="B27" i="7"/>
  <c r="B33" i="7"/>
  <c r="B45" i="7"/>
  <c r="B51" i="7"/>
  <c r="B57" i="7"/>
  <c r="B63" i="7"/>
  <c r="B19" i="6"/>
  <c r="B25" i="6"/>
  <c r="B31" i="6"/>
  <c r="B37" i="6"/>
  <c r="B43" i="6"/>
  <c r="B55" i="6"/>
  <c r="B15" i="5"/>
  <c r="B24" i="5"/>
  <c r="B31" i="5"/>
  <c r="B40" i="5"/>
  <c r="B41" i="5"/>
  <c r="B53" i="5"/>
  <c r="B63" i="5"/>
  <c r="B64" i="5"/>
  <c r="O23" i="3"/>
  <c r="B16" i="7"/>
  <c r="B22" i="7"/>
  <c r="B28" i="7"/>
  <c r="B34" i="7"/>
  <c r="B40" i="7"/>
  <c r="B52" i="7"/>
  <c r="B58" i="7"/>
  <c r="B14" i="6"/>
  <c r="B20" i="6"/>
  <c r="B38" i="6"/>
  <c r="B44" i="6"/>
  <c r="B50" i="6"/>
  <c r="B56" i="6"/>
  <c r="B62" i="6"/>
  <c r="B64" i="7"/>
  <c r="B34" i="8"/>
  <c r="B14" i="5"/>
  <c r="B22" i="5"/>
  <c r="B23" i="5"/>
  <c r="B30" i="5"/>
  <c r="B51" i="5"/>
  <c r="B62" i="5"/>
  <c r="B17" i="7"/>
  <c r="B23" i="7"/>
  <c r="B29" i="7"/>
  <c r="B41" i="7"/>
  <c r="B47" i="7"/>
  <c r="B53" i="7"/>
  <c r="B21" i="6"/>
  <c r="B27" i="6"/>
  <c r="B45" i="6"/>
  <c r="B57" i="6"/>
  <c r="B65" i="6"/>
  <c r="B40" i="8"/>
  <c r="B19" i="5"/>
  <c r="B20" i="5"/>
  <c r="B29" i="5"/>
  <c r="B37" i="5"/>
  <c r="B50" i="5"/>
  <c r="B18" i="7"/>
  <c r="B24" i="7"/>
  <c r="B30" i="7"/>
  <c r="B36" i="7"/>
  <c r="B42" i="7"/>
  <c r="B48" i="7"/>
  <c r="B54" i="7"/>
  <c r="B28" i="6"/>
  <c r="B34" i="6"/>
  <c r="B58" i="6"/>
  <c r="B22" i="8"/>
  <c r="B18" i="5"/>
  <c r="B36" i="5"/>
  <c r="B44" i="5"/>
  <c r="B48" i="5"/>
  <c r="B55" i="7"/>
  <c r="B47" i="6"/>
  <c r="B56" i="5"/>
  <c r="AP25" i="8" l="1"/>
  <c r="AP44" i="8"/>
  <c r="AP50" i="8"/>
  <c r="AP56" i="8"/>
  <c r="AP34" i="8"/>
  <c r="AP41" i="8"/>
  <c r="AP47" i="8"/>
  <c r="AP53" i="8"/>
  <c r="AP59" i="8"/>
  <c r="AI69" i="8"/>
  <c r="AI71" i="8" s="1"/>
  <c r="AP62" i="8"/>
  <c r="AP24" i="8"/>
  <c r="AP36" i="8"/>
  <c r="AP20" i="8"/>
  <c r="AP22" i="8"/>
  <c r="AP26" i="8"/>
  <c r="AP13" i="8"/>
  <c r="AP29" i="8"/>
  <c r="U73" i="3"/>
  <c r="S72" i="5"/>
  <c r="AP30" i="8"/>
  <c r="AP33" i="8"/>
  <c r="AP40" i="8"/>
  <c r="AP46" i="8"/>
  <c r="AP49" i="8"/>
  <c r="AP39" i="8"/>
  <c r="AP51" i="8"/>
  <c r="AP60" i="8"/>
  <c r="G69" i="8"/>
  <c r="G71" i="8" s="1"/>
  <c r="F65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65" i="8"/>
  <c r="J65" i="8"/>
  <c r="AP15" i="8"/>
  <c r="AP45" i="8"/>
  <c r="AP54" i="8"/>
  <c r="AP63" i="8"/>
  <c r="AH65" i="8"/>
  <c r="AP19" i="8"/>
  <c r="AP55" i="8"/>
  <c r="AP61" i="8"/>
  <c r="R65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65" i="8"/>
  <c r="AD65" i="8"/>
  <c r="AI65" i="8"/>
  <c r="AA67" i="3"/>
  <c r="I67" i="3"/>
  <c r="F67" i="3"/>
  <c r="K31" i="3"/>
  <c r="W31" i="3"/>
  <c r="H31" i="3"/>
  <c r="AE31" i="5"/>
  <c r="AK31" i="5" s="1"/>
  <c r="P31" i="3"/>
  <c r="Q31" i="3" s="1"/>
  <c r="S31" i="3"/>
  <c r="T31" i="3" s="1"/>
  <c r="I31" i="7"/>
  <c r="M31" i="7" s="1"/>
  <c r="AC31" i="3"/>
  <c r="B26" i="7"/>
  <c r="B26" i="3"/>
  <c r="B32" i="7"/>
  <c r="B32" i="3"/>
  <c r="B59" i="6"/>
  <c r="B59" i="3"/>
  <c r="AG61" i="3"/>
  <c r="B65" i="7"/>
  <c r="B65" i="3"/>
  <c r="R34" i="3"/>
  <c r="AA71" i="3"/>
  <c r="AA73" i="3" s="1"/>
  <c r="B18" i="6"/>
  <c r="B18" i="3"/>
  <c r="B31" i="7"/>
  <c r="B31" i="3"/>
  <c r="B33" i="6"/>
  <c r="B33" i="3"/>
  <c r="AG35" i="3"/>
  <c r="B42" i="6"/>
  <c r="B42" i="3"/>
  <c r="B45" i="5"/>
  <c r="B45" i="3"/>
  <c r="B48" i="6"/>
  <c r="B48" i="3"/>
  <c r="B64" i="6"/>
  <c r="B64" i="3"/>
  <c r="O55" i="3"/>
  <c r="R55" i="3"/>
  <c r="B17" i="5"/>
  <c r="B17" i="3"/>
  <c r="B24" i="6"/>
  <c r="B24" i="3"/>
  <c r="B30" i="6"/>
  <c r="B30" i="3"/>
  <c r="B57" i="5"/>
  <c r="B57" i="3"/>
  <c r="AG59" i="3"/>
  <c r="R25" i="3"/>
  <c r="R42" i="3"/>
  <c r="B16" i="6"/>
  <c r="B16" i="3"/>
  <c r="B23" i="6"/>
  <c r="B23" i="3"/>
  <c r="B29" i="6"/>
  <c r="B29" i="3"/>
  <c r="AG31" i="3"/>
  <c r="E31" i="3"/>
  <c r="B49" i="7"/>
  <c r="B49" i="3"/>
  <c r="B52" i="6"/>
  <c r="B52" i="3"/>
  <c r="B56" i="7"/>
  <c r="B56" i="3"/>
  <c r="AG58" i="3"/>
  <c r="B62" i="7"/>
  <c r="B62" i="3"/>
  <c r="AG64" i="3"/>
  <c r="D70" i="4"/>
  <c r="D72" i="4" s="1"/>
  <c r="B15" i="6"/>
  <c r="B15" i="3"/>
  <c r="AG17" i="3"/>
  <c r="AG18" i="3"/>
  <c r="B22" i="6"/>
  <c r="B22" i="3"/>
  <c r="AG24" i="3"/>
  <c r="B36" i="6"/>
  <c r="B36" i="3"/>
  <c r="B39" i="6"/>
  <c r="B39" i="3"/>
  <c r="AG57" i="3"/>
  <c r="B61" i="7"/>
  <c r="B61" i="3"/>
  <c r="O39" i="3"/>
  <c r="U14" i="3"/>
  <c r="BI70" i="5"/>
  <c r="B21" i="5"/>
  <c r="B21" i="3"/>
  <c r="AG23" i="3"/>
  <c r="AG29" i="3"/>
  <c r="B35" i="5"/>
  <c r="B35" i="3"/>
  <c r="B38" i="7"/>
  <c r="B38" i="3"/>
  <c r="B41" i="6"/>
  <c r="B41" i="3"/>
  <c r="B53" i="8"/>
  <c r="B54" i="3"/>
  <c r="AG56" i="3"/>
  <c r="B60" i="6"/>
  <c r="B60" i="3"/>
  <c r="AG62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65" i="8"/>
  <c r="AO67" i="8"/>
  <c r="AP28" i="8"/>
  <c r="AP48" i="8"/>
  <c r="AP43" i="8"/>
  <c r="AP52" i="8"/>
  <c r="J31" i="6"/>
  <c r="K31" i="5"/>
  <c r="BH70" i="5"/>
  <c r="BH72" i="5" s="1"/>
  <c r="S69" i="8"/>
  <c r="S71" i="8" s="1"/>
  <c r="CB31" i="5"/>
  <c r="AC30" i="8"/>
  <c r="Y30" i="8"/>
  <c r="AD31" i="5"/>
  <c r="AJ31" i="5" s="1"/>
  <c r="Q30" i="8"/>
  <c r="CC31" i="5"/>
  <c r="J31" i="7"/>
  <c r="N31" i="7" s="1"/>
  <c r="J31" i="4"/>
  <c r="O71" i="3"/>
  <c r="C66" i="5"/>
  <c r="D70" i="7"/>
  <c r="D72" i="7" s="1"/>
  <c r="I31" i="6"/>
  <c r="E70" i="3"/>
  <c r="U30" i="8"/>
  <c r="L30" i="8"/>
  <c r="M30" i="8" s="1"/>
  <c r="AZ31" i="5"/>
  <c r="H70" i="3"/>
  <c r="B16" i="8"/>
  <c r="B15" i="8"/>
  <c r="O61" i="8"/>
  <c r="B35" i="6"/>
  <c r="B46" i="6"/>
  <c r="B46" i="7"/>
  <c r="B17" i="6"/>
  <c r="B61" i="5"/>
  <c r="B26" i="6"/>
  <c r="B46" i="5"/>
  <c r="C26" i="8"/>
  <c r="B31" i="8"/>
  <c r="B45" i="8"/>
  <c r="G63" i="8"/>
  <c r="D66" i="7"/>
  <c r="B49" i="5"/>
  <c r="B35" i="7"/>
  <c r="B52" i="5"/>
  <c r="B61" i="6"/>
  <c r="B39" i="7"/>
  <c r="O30" i="3"/>
  <c r="AG30" i="3" s="1"/>
  <c r="B42" i="8"/>
  <c r="B37" i="8"/>
  <c r="BV66" i="5"/>
  <c r="K56" i="8"/>
  <c r="F73" i="3"/>
  <c r="B51" i="8"/>
  <c r="B38" i="8"/>
  <c r="B25" i="8"/>
  <c r="B43" i="7"/>
  <c r="B60" i="7"/>
  <c r="B38" i="5"/>
  <c r="B26" i="5"/>
  <c r="B43" i="5"/>
  <c r="B58" i="8"/>
  <c r="S41" i="8"/>
  <c r="O54" i="8"/>
  <c r="B60" i="5"/>
  <c r="B32" i="6"/>
  <c r="B32" i="5"/>
  <c r="B59" i="5"/>
  <c r="B59" i="7"/>
  <c r="B39" i="5"/>
  <c r="B49" i="6"/>
  <c r="S66" i="5"/>
  <c r="C66" i="7"/>
  <c r="B60" i="8"/>
  <c r="AK30" i="8"/>
  <c r="N70" i="3"/>
  <c r="W70" i="3"/>
  <c r="BA69" i="5"/>
  <c r="AG30" i="8"/>
  <c r="K70" i="3"/>
  <c r="AG69" i="3"/>
  <c r="L71" i="3"/>
  <c r="L73" i="3" s="1"/>
  <c r="AG70" i="3"/>
  <c r="I71" i="3"/>
  <c r="I73" i="3" s="1"/>
  <c r="BA31" i="5"/>
  <c r="E30" i="8"/>
  <c r="I30" i="8"/>
  <c r="BO31" i="5"/>
  <c r="D66" i="5"/>
  <c r="B53" i="6"/>
  <c r="B52" i="8"/>
  <c r="R66" i="5"/>
  <c r="K32" i="8"/>
  <c r="S38" i="8"/>
  <c r="W31" i="8"/>
  <c r="G32" i="8"/>
  <c r="B46" i="8"/>
  <c r="B47" i="5"/>
  <c r="B50" i="7"/>
  <c r="B49" i="8"/>
  <c r="B28" i="5"/>
  <c r="B37" i="7"/>
  <c r="B36" i="8"/>
  <c r="D70" i="5"/>
  <c r="J31" i="5"/>
  <c r="C71" i="3"/>
  <c r="C73" i="3" s="1"/>
  <c r="BN31" i="5"/>
  <c r="AE53" i="8"/>
  <c r="S18" i="8"/>
  <c r="BH66" i="5"/>
  <c r="S48" i="8"/>
  <c r="AA44" i="8"/>
  <c r="C72" i="5"/>
  <c r="O54" i="3"/>
  <c r="K69" i="8"/>
  <c r="J70" i="6"/>
  <c r="B34" i="5"/>
  <c r="B33" i="8"/>
  <c r="K50" i="8"/>
  <c r="O38" i="8"/>
  <c r="I31" i="4"/>
  <c r="O32" i="3"/>
  <c r="D72" i="5" l="1"/>
  <c r="AI12" i="8"/>
  <c r="AM12" i="8" s="1"/>
  <c r="S65" i="8"/>
  <c r="AE65" i="8"/>
  <c r="W65" i="8"/>
  <c r="G65" i="8"/>
  <c r="K65" i="8"/>
  <c r="AH31" i="3"/>
  <c r="AI31" i="3" s="1"/>
  <c r="AG39" i="3"/>
  <c r="AG55" i="3"/>
  <c r="AG54" i="3"/>
  <c r="AG71" i="3"/>
  <c r="AG73" i="3" s="1"/>
  <c r="K71" i="8"/>
  <c r="R19" i="3" l="1"/>
  <c r="R67" i="3" s="1"/>
  <c r="BW66" i="5" l="1"/>
  <c r="BI72" i="5" l="1"/>
  <c r="O73" i="3"/>
  <c r="H66" i="5" l="1"/>
  <c r="G66" i="4" l="1"/>
  <c r="G66" i="7"/>
  <c r="AB66" i="5"/>
  <c r="BL66" i="5"/>
  <c r="Z66" i="5"/>
  <c r="AF53" i="5" l="1"/>
  <c r="AL53" i="5" s="1"/>
  <c r="AF20" i="5" l="1"/>
  <c r="AL20" i="5" s="1"/>
  <c r="AF49" i="5"/>
  <c r="AL49" i="5" s="1"/>
  <c r="AF45" i="5"/>
  <c r="AL45" i="5" s="1"/>
  <c r="AF46" i="5"/>
  <c r="AL46" i="5" s="1"/>
  <c r="AF44" i="5"/>
  <c r="AL44" i="5" s="1"/>
  <c r="AF47" i="5"/>
  <c r="AL47" i="5" s="1"/>
  <c r="BK69" i="5" l="1"/>
  <c r="BO69" i="5" s="1"/>
  <c r="Q70" i="3" l="1"/>
  <c r="AF25" i="5" l="1"/>
  <c r="AL25" i="5" s="1"/>
  <c r="AF22" i="5" l="1"/>
  <c r="AL22" i="5" s="1"/>
  <c r="AF26" i="5"/>
  <c r="AL26" i="5" s="1"/>
  <c r="AL66" i="5" l="1"/>
  <c r="X66" i="5"/>
  <c r="C32" i="8" l="1"/>
  <c r="C42" i="8" l="1"/>
  <c r="C48" i="8"/>
  <c r="C45" i="8"/>
  <c r="C41" i="8"/>
  <c r="C43" i="8"/>
  <c r="C49" i="8"/>
  <c r="C47" i="8"/>
  <c r="C44" i="8"/>
  <c r="C46" i="8"/>
  <c r="C39" i="8"/>
  <c r="C40" i="8"/>
  <c r="C50" i="8" l="1"/>
  <c r="C35" i="8" l="1"/>
  <c r="C70" i="4" l="1"/>
  <c r="C72" i="4" s="1"/>
  <c r="C68" i="8"/>
  <c r="C31" i="8"/>
  <c r="C65" i="8" s="1"/>
  <c r="C66" i="4"/>
  <c r="C69" i="8" l="1"/>
  <c r="C71" i="8" s="1"/>
  <c r="C52" i="3" l="1"/>
  <c r="C34" i="3" l="1"/>
  <c r="O40" i="8" l="1"/>
  <c r="O46" i="8" l="1"/>
  <c r="O48" i="8"/>
  <c r="O44" i="8"/>
  <c r="O41" i="8"/>
  <c r="O47" i="8"/>
  <c r="O45" i="8" l="1"/>
  <c r="O43" i="8"/>
  <c r="O49" i="8"/>
  <c r="O42" i="8"/>
  <c r="O39" i="8" l="1"/>
  <c r="O65" i="8" s="1"/>
  <c r="AT66" i="5"/>
  <c r="AT70" i="5" l="1"/>
  <c r="AT72" i="5" s="1"/>
  <c r="O68" i="8"/>
  <c r="O69" i="8" l="1"/>
  <c r="O71" i="8" s="1"/>
  <c r="AO68" i="8"/>
  <c r="AO69" i="8" s="1"/>
  <c r="AO71" i="8" s="1"/>
  <c r="L50" i="3" l="1"/>
  <c r="L45" i="3"/>
  <c r="L49" i="3"/>
  <c r="L43" i="3"/>
  <c r="L44" i="3"/>
  <c r="L48" i="3"/>
  <c r="L46" i="3"/>
  <c r="L42" i="3"/>
  <c r="L41" i="3"/>
  <c r="L47" i="3"/>
  <c r="L40" i="3" l="1"/>
  <c r="AU66" i="5"/>
  <c r="L67" i="3" l="1"/>
  <c r="C33" i="3" l="1"/>
  <c r="AG33" i="3" s="1"/>
  <c r="C32" i="3" l="1"/>
  <c r="D66" i="4"/>
  <c r="C67" i="3" l="1"/>
  <c r="AG32" i="3"/>
  <c r="P62" i="8" l="1"/>
  <c r="Q62" i="8" s="1"/>
  <c r="AZ63" i="5"/>
  <c r="I63" i="4" l="1"/>
  <c r="D62" i="8"/>
  <c r="E62" i="8" s="1"/>
  <c r="H62" i="8"/>
  <c r="I62" i="8" s="1"/>
  <c r="J63" i="5"/>
  <c r="BN63" i="5"/>
  <c r="T62" i="8"/>
  <c r="U62" i="8" s="1"/>
  <c r="L62" i="8" l="1"/>
  <c r="M62" i="8" s="1"/>
  <c r="AD63" i="5"/>
  <c r="AJ63" i="5" s="1"/>
  <c r="AB63" i="3"/>
  <c r="AC63" i="3" s="1"/>
  <c r="J63" i="7"/>
  <c r="AJ62" i="8"/>
  <c r="AK62" i="8" s="1"/>
  <c r="I63" i="7"/>
  <c r="D63" i="3"/>
  <c r="E63" i="3" s="1"/>
  <c r="J63" i="4"/>
  <c r="AF62" i="8"/>
  <c r="AG62" i="8" s="1"/>
  <c r="W63" i="6"/>
  <c r="AB62" i="8"/>
  <c r="AC62" i="8" s="1"/>
  <c r="I63" i="6"/>
  <c r="X57" i="8" l="1"/>
  <c r="Y57" i="8" s="1"/>
  <c r="CB58" i="5"/>
  <c r="X56" i="8"/>
  <c r="Y56" i="8" s="1"/>
  <c r="CB57" i="5"/>
  <c r="X55" i="8"/>
  <c r="Y55" i="8" s="1"/>
  <c r="CB56" i="5"/>
  <c r="CB61" i="5"/>
  <c r="X60" i="8"/>
  <c r="Y60" i="8" s="1"/>
  <c r="CB59" i="5"/>
  <c r="X58" i="8"/>
  <c r="Y58" i="8" s="1"/>
  <c r="CB54" i="5"/>
  <c r="X53" i="8"/>
  <c r="Y53" i="8" s="1"/>
  <c r="X61" i="8"/>
  <c r="Y61" i="8" s="1"/>
  <c r="CB62" i="5"/>
  <c r="CB55" i="5"/>
  <c r="X54" i="8"/>
  <c r="Y54" i="8" s="1"/>
  <c r="G63" i="3" l="1"/>
  <c r="H63" i="3" s="1"/>
  <c r="K63" i="5"/>
  <c r="AC70" i="3" l="1"/>
  <c r="AH70" i="3"/>
  <c r="J69" i="7"/>
  <c r="AI70" i="3" l="1"/>
  <c r="AH66" i="5" l="1"/>
  <c r="N19" i="8"/>
  <c r="N65" i="8" s="1"/>
  <c r="H61" i="8" l="1"/>
  <c r="I61" i="8" s="1"/>
  <c r="J62" i="5"/>
  <c r="H56" i="8"/>
  <c r="I56" i="8" s="1"/>
  <c r="J57" i="5"/>
  <c r="J56" i="5"/>
  <c r="H55" i="8"/>
  <c r="I55" i="8" s="1"/>
  <c r="H54" i="8"/>
  <c r="I54" i="8" s="1"/>
  <c r="J55" i="5"/>
  <c r="H60" i="8"/>
  <c r="I60" i="8" s="1"/>
  <c r="J61" i="5"/>
  <c r="H57" i="8"/>
  <c r="I57" i="8" s="1"/>
  <c r="J58" i="5"/>
  <c r="H53" i="8"/>
  <c r="I53" i="8" s="1"/>
  <c r="J54" i="5"/>
  <c r="H58" i="8"/>
  <c r="I58" i="8" s="1"/>
  <c r="J59" i="5"/>
  <c r="H59" i="8"/>
  <c r="I59" i="8" s="1"/>
  <c r="J60" i="5"/>
  <c r="H63" i="8"/>
  <c r="I63" i="8" s="1"/>
  <c r="J65" i="5"/>
  <c r="G52" i="3"/>
  <c r="H52" i="3" s="1"/>
  <c r="K52" i="5"/>
  <c r="K51" i="5"/>
  <c r="G51" i="3"/>
  <c r="H51" i="3" s="1"/>
  <c r="H51" i="8" l="1"/>
  <c r="I51" i="8" s="1"/>
  <c r="J52" i="5"/>
  <c r="H50" i="8"/>
  <c r="I50" i="8" s="1"/>
  <c r="J51" i="5"/>
  <c r="I64" i="7" l="1"/>
  <c r="AB64" i="3" l="1"/>
  <c r="AC64" i="3" s="1"/>
  <c r="J64" i="7"/>
  <c r="AB57" i="3"/>
  <c r="AC57" i="3" s="1"/>
  <c r="J57" i="7"/>
  <c r="I57" i="7"/>
  <c r="AJ56" i="8"/>
  <c r="AK56" i="8" s="1"/>
  <c r="AB65" i="3"/>
  <c r="AC65" i="3" s="1"/>
  <c r="J65" i="7"/>
  <c r="I32" i="7" l="1"/>
  <c r="M32" i="7" s="1"/>
  <c r="AJ31" i="8"/>
  <c r="AK31" i="8" s="1"/>
  <c r="AB24" i="3"/>
  <c r="AC24" i="3" s="1"/>
  <c r="J24" i="7"/>
  <c r="N24" i="7" s="1"/>
  <c r="J62" i="7"/>
  <c r="AB62" i="3"/>
  <c r="AC62" i="3" s="1"/>
  <c r="AJ28" i="8"/>
  <c r="AK28" i="8" s="1"/>
  <c r="I29" i="7"/>
  <c r="M29" i="7" s="1"/>
  <c r="AJ32" i="8"/>
  <c r="AK32" i="8" s="1"/>
  <c r="I33" i="7"/>
  <c r="M33" i="7" s="1"/>
  <c r="AJ34" i="8"/>
  <c r="AK34" i="8" s="1"/>
  <c r="I35" i="7"/>
  <c r="AB39" i="3"/>
  <c r="AC39" i="3" s="1"/>
  <c r="J39" i="7"/>
  <c r="AJ36" i="8"/>
  <c r="AK36" i="8" s="1"/>
  <c r="I37" i="7"/>
  <c r="J30" i="7"/>
  <c r="N30" i="7" s="1"/>
  <c r="AB30" i="3"/>
  <c r="AC30" i="3" s="1"/>
  <c r="I62" i="7"/>
  <c r="AJ61" i="8"/>
  <c r="AK61" i="8" s="1"/>
  <c r="AJ63" i="8"/>
  <c r="AK63" i="8" s="1"/>
  <c r="I65" i="7"/>
  <c r="J33" i="7"/>
  <c r="N33" i="7" s="1"/>
  <c r="AB33" i="3"/>
  <c r="AC33" i="3" s="1"/>
  <c r="AJ58" i="8"/>
  <c r="AK58" i="8" s="1"/>
  <c r="I59" i="7"/>
  <c r="AB59" i="3"/>
  <c r="AC59" i="3" s="1"/>
  <c r="J59" i="7"/>
  <c r="AB35" i="3"/>
  <c r="AC35" i="3" s="1"/>
  <c r="J35" i="7"/>
  <c r="I39" i="7"/>
  <c r="AJ38" i="8"/>
  <c r="AK38" i="8" s="1"/>
  <c r="AB37" i="3" l="1"/>
  <c r="AC37" i="3" s="1"/>
  <c r="J37" i="7"/>
  <c r="AB32" i="3"/>
  <c r="AC32" i="3" s="1"/>
  <c r="J32" i="7"/>
  <c r="N32" i="7" s="1"/>
  <c r="AB18" i="3"/>
  <c r="AC18" i="3" s="1"/>
  <c r="J18" i="7"/>
  <c r="N18" i="7" s="1"/>
  <c r="AJ23" i="8"/>
  <c r="AK23" i="8" s="1"/>
  <c r="I24" i="7"/>
  <c r="M24" i="7" s="1"/>
  <c r="AJ29" i="8"/>
  <c r="AK29" i="8" s="1"/>
  <c r="I30" i="7"/>
  <c r="M30" i="7" s="1"/>
  <c r="AJ17" i="8"/>
  <c r="AK17" i="8" s="1"/>
  <c r="I18" i="7"/>
  <c r="M18" i="7" s="1"/>
  <c r="AB29" i="3"/>
  <c r="AC29" i="3" s="1"/>
  <c r="J29" i="7"/>
  <c r="N29" i="7" s="1"/>
  <c r="X16" i="8" l="1"/>
  <c r="Y16" i="8" s="1"/>
  <c r="CB17" i="5"/>
  <c r="CB32" i="5"/>
  <c r="X31" i="8"/>
  <c r="Y31" i="8" s="1"/>
  <c r="X22" i="8"/>
  <c r="Y22" i="8" s="1"/>
  <c r="CB23" i="5"/>
  <c r="X38" i="8"/>
  <c r="Y38" i="8" s="1"/>
  <c r="CB39" i="5"/>
  <c r="X34" i="8"/>
  <c r="Y34" i="8" s="1"/>
  <c r="CB35" i="5"/>
  <c r="CB24" i="5"/>
  <c r="X23" i="8"/>
  <c r="Y23" i="8" s="1"/>
  <c r="X17" i="8"/>
  <c r="Y17" i="8" s="1"/>
  <c r="CB18" i="5"/>
  <c r="X29" i="8"/>
  <c r="Y29" i="8" s="1"/>
  <c r="CB30" i="5"/>
  <c r="X32" i="8"/>
  <c r="Y32" i="8" s="1"/>
  <c r="CB33" i="5"/>
  <c r="X28" i="8"/>
  <c r="Y28" i="8" s="1"/>
  <c r="CB29" i="5"/>
  <c r="AZ57" i="5" l="1"/>
  <c r="P56" i="8"/>
  <c r="Q56" i="8" s="1"/>
  <c r="J57" i="4" l="1"/>
  <c r="D57" i="3"/>
  <c r="E57" i="3" s="1"/>
  <c r="I57" i="4"/>
  <c r="D56" i="8"/>
  <c r="E56" i="8" s="1"/>
  <c r="W57" i="6" l="1"/>
  <c r="AF56" i="8"/>
  <c r="AG56" i="8" s="1"/>
  <c r="T56" i="8"/>
  <c r="U56" i="8" s="1"/>
  <c r="BN57" i="5"/>
  <c r="L56" i="8"/>
  <c r="M56" i="8" s="1"/>
  <c r="AD57" i="5"/>
  <c r="AJ57" i="5" s="1"/>
  <c r="I57" i="6"/>
  <c r="AB56" i="8"/>
  <c r="AC56" i="8" s="1"/>
  <c r="G57" i="3"/>
  <c r="H57" i="3" s="1"/>
  <c r="K57" i="5"/>
  <c r="G64" i="3" l="1"/>
  <c r="H64" i="3" s="1"/>
  <c r="G62" i="3" l="1"/>
  <c r="H62" i="3" s="1"/>
  <c r="K62" i="5"/>
  <c r="G59" i="3"/>
  <c r="H59" i="3" s="1"/>
  <c r="K59" i="5"/>
  <c r="G61" i="3"/>
  <c r="H61" i="3" s="1"/>
  <c r="K61" i="5"/>
  <c r="G56" i="3"/>
  <c r="H56" i="3" s="1"/>
  <c r="K56" i="5"/>
  <c r="G54" i="3"/>
  <c r="H54" i="3" s="1"/>
  <c r="K54" i="5"/>
  <c r="K60" i="5"/>
  <c r="G60" i="3"/>
  <c r="H60" i="3" s="1"/>
  <c r="G55" i="3"/>
  <c r="H55" i="3" s="1"/>
  <c r="K55" i="5"/>
  <c r="G65" i="3"/>
  <c r="H65" i="3" s="1"/>
  <c r="K65" i="5"/>
  <c r="G58" i="3"/>
  <c r="H58" i="3" s="1"/>
  <c r="K58" i="5"/>
  <c r="D64" i="3" l="1"/>
  <c r="E64" i="3" s="1"/>
  <c r="J61" i="4" l="1"/>
  <c r="D61" i="3"/>
  <c r="E61" i="3" s="1"/>
  <c r="D55" i="8"/>
  <c r="E55" i="8" s="1"/>
  <c r="I56" i="4"/>
  <c r="D63" i="8"/>
  <c r="E63" i="8" s="1"/>
  <c r="I65" i="4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J65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14" i="4"/>
  <c r="P63" i="8" l="1"/>
  <c r="Q63" i="8" s="1"/>
  <c r="AZ65" i="5"/>
  <c r="I37" i="4"/>
  <c r="D36" i="8"/>
  <c r="E36" i="8" s="1"/>
  <c r="D17" i="8" l="1"/>
  <c r="E17" i="8" s="1"/>
  <c r="I18" i="4"/>
  <c r="P29" i="8"/>
  <c r="Q29" i="8" s="1"/>
  <c r="AZ30" i="5"/>
  <c r="AZ55" i="5"/>
  <c r="P54" i="8"/>
  <c r="Q54" i="8" s="1"/>
  <c r="I38" i="4"/>
  <c r="D37" i="8"/>
  <c r="E37" i="8" s="1"/>
  <c r="D25" i="8"/>
  <c r="E25" i="8" s="1"/>
  <c r="I26" i="4"/>
  <c r="I15" i="4"/>
  <c r="D14" i="8"/>
  <c r="E14" i="8" s="1"/>
  <c r="W37" i="6"/>
  <c r="AF36" i="8"/>
  <c r="AG36" i="8" s="1"/>
  <c r="W23" i="6"/>
  <c r="AF22" i="8"/>
  <c r="AG22" i="8" s="1"/>
  <c r="AF16" i="8"/>
  <c r="AG16" i="8" s="1"/>
  <c r="W17" i="6"/>
  <c r="AF43" i="8"/>
  <c r="AG43" i="8" s="1"/>
  <c r="W44" i="6"/>
  <c r="W49" i="6"/>
  <c r="AF48" i="8"/>
  <c r="AG48" i="8" s="1"/>
  <c r="P58" i="8"/>
  <c r="Q58" i="8" s="1"/>
  <c r="AZ59" i="5"/>
  <c r="P38" i="8"/>
  <c r="Q38" i="8" s="1"/>
  <c r="AZ39" i="5"/>
  <c r="AF18" i="8"/>
  <c r="AG18" i="8" s="1"/>
  <c r="W19" i="6"/>
  <c r="P51" i="8"/>
  <c r="Q51" i="8" s="1"/>
  <c r="AZ52" i="5"/>
  <c r="AF44" i="8"/>
  <c r="AG44" i="8" s="1"/>
  <c r="W45" i="6"/>
  <c r="D19" i="8"/>
  <c r="E19" i="8" s="1"/>
  <c r="I20" i="4"/>
  <c r="I27" i="4"/>
  <c r="D26" i="8"/>
  <c r="E26" i="8" s="1"/>
  <c r="AD62" i="5"/>
  <c r="AJ62" i="5" s="1"/>
  <c r="L61" i="8"/>
  <c r="M61" i="8" s="1"/>
  <c r="AF21" i="8"/>
  <c r="AG21" i="8" s="1"/>
  <c r="W22" i="6"/>
  <c r="W24" i="6"/>
  <c r="AF23" i="8"/>
  <c r="AG23" i="8" s="1"/>
  <c r="AF39" i="8"/>
  <c r="AG39" i="8" s="1"/>
  <c r="W40" i="6"/>
  <c r="P61" i="8"/>
  <c r="Q61" i="8" s="1"/>
  <c r="AZ62" i="5"/>
  <c r="AF46" i="8"/>
  <c r="AG46" i="8" s="1"/>
  <c r="W47" i="6"/>
  <c r="AZ58" i="5"/>
  <c r="P57" i="8"/>
  <c r="Q57" i="8" s="1"/>
  <c r="AZ17" i="5"/>
  <c r="P16" i="8"/>
  <c r="Q16" i="8" s="1"/>
  <c r="AF20" i="8"/>
  <c r="AG20" i="8" s="1"/>
  <c r="W21" i="6"/>
  <c r="AF55" i="8"/>
  <c r="AG55" i="8" s="1"/>
  <c r="W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AZ37" i="5"/>
  <c r="P36" i="8"/>
  <c r="Q36" i="8" s="1"/>
  <c r="L54" i="8"/>
  <c r="M54" i="8" s="1"/>
  <c r="AD55" i="5"/>
  <c r="AJ55" i="5" s="1"/>
  <c r="W34" i="6"/>
  <c r="AF33" i="8"/>
  <c r="AG33" i="8" s="1"/>
  <c r="P55" i="8"/>
  <c r="Q55" i="8" s="1"/>
  <c r="AZ56" i="5"/>
  <c r="W46" i="6"/>
  <c r="AF45" i="8"/>
  <c r="AG45" i="8" s="1"/>
  <c r="CC57" i="5"/>
  <c r="S57" i="3"/>
  <c r="T57" i="3" s="1"/>
  <c r="D20" i="8"/>
  <c r="E20" i="8" s="1"/>
  <c r="I21" i="4"/>
  <c r="AF49" i="8"/>
  <c r="AG49" i="8" s="1"/>
  <c r="W50" i="6"/>
  <c r="D22" i="8"/>
  <c r="E22" i="8" s="1"/>
  <c r="I23" i="4"/>
  <c r="D18" i="8"/>
  <c r="E18" i="8" s="1"/>
  <c r="I19" i="4"/>
  <c r="I34" i="4"/>
  <c r="D33" i="8"/>
  <c r="E33" i="8" s="1"/>
  <c r="P23" i="8"/>
  <c r="Q23" i="8" s="1"/>
  <c r="AZ24" i="5"/>
  <c r="W38" i="6"/>
  <c r="AF37" i="8"/>
  <c r="AG37" i="8" s="1"/>
  <c r="AZ54" i="5"/>
  <c r="P53" i="8"/>
  <c r="Q53" i="8" s="1"/>
  <c r="W52" i="6"/>
  <c r="AF51" i="8"/>
  <c r="AG51" i="8" s="1"/>
  <c r="AF42" i="8"/>
  <c r="AG42" i="8" s="1"/>
  <c r="W43" i="6"/>
  <c r="T61" i="8"/>
  <c r="U61" i="8" s="1"/>
  <c r="BN62" i="5"/>
  <c r="W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Z18" i="5"/>
  <c r="P17" i="8"/>
  <c r="Q17" i="8" s="1"/>
  <c r="P34" i="8"/>
  <c r="Q34" i="8" s="1"/>
  <c r="AZ35" i="5"/>
  <c r="P15" i="8"/>
  <c r="Q15" i="8" s="1"/>
  <c r="AZ16" i="5"/>
  <c r="AF40" i="8"/>
  <c r="AG40" i="8" s="1"/>
  <c r="W41" i="6"/>
  <c r="W36" i="6"/>
  <c r="AF35" i="8"/>
  <c r="AG35" i="8" s="1"/>
  <c r="P59" i="8"/>
  <c r="Q59" i="8" s="1"/>
  <c r="AZ60" i="5"/>
  <c r="AF50" i="8"/>
  <c r="AG50" i="8" s="1"/>
  <c r="W51" i="6"/>
  <c r="AF41" i="8"/>
  <c r="AG41" i="8" s="1"/>
  <c r="W42" i="6"/>
  <c r="AB55" i="8"/>
  <c r="AC55" i="8" s="1"/>
  <c r="I56" i="6"/>
  <c r="AZ61" i="5"/>
  <c r="P60" i="8"/>
  <c r="Q60" i="8" s="1"/>
  <c r="AF15" i="8"/>
  <c r="W16" i="6"/>
  <c r="S64" i="3"/>
  <c r="T64" i="3" s="1"/>
  <c r="W30" i="6" l="1"/>
  <c r="AF29" i="8"/>
  <c r="AG29" i="8" s="1"/>
  <c r="S58" i="3"/>
  <c r="T58" i="3" s="1"/>
  <c r="CC58" i="5"/>
  <c r="W26" i="6"/>
  <c r="AF25" i="8"/>
  <c r="AG25" i="8" s="1"/>
  <c r="AF26" i="8"/>
  <c r="AG26" i="8" s="1"/>
  <c r="W27" i="6"/>
  <c r="W32" i="6"/>
  <c r="AF31" i="8"/>
  <c r="AG31" i="8" s="1"/>
  <c r="AB28" i="8"/>
  <c r="AC28" i="8" s="1"/>
  <c r="I29" i="6"/>
  <c r="AB25" i="8"/>
  <c r="AC25" i="8" s="1"/>
  <c r="I26" i="6"/>
  <c r="AB27" i="8"/>
  <c r="AC27" i="8" s="1"/>
  <c r="I28" i="6"/>
  <c r="AB63" i="8"/>
  <c r="AC63" i="8" s="1"/>
  <c r="I65" i="6"/>
  <c r="S56" i="3"/>
  <c r="T56" i="3" s="1"/>
  <c r="CC56" i="5"/>
  <c r="AB19" i="8"/>
  <c r="AC19" i="8" s="1"/>
  <c r="I20" i="6"/>
  <c r="W35" i="6"/>
  <c r="AF34" i="8"/>
  <c r="AG34" i="8" s="1"/>
  <c r="I32" i="6"/>
  <c r="AB31" i="8"/>
  <c r="AC31" i="8" s="1"/>
  <c r="W65" i="6"/>
  <c r="AF63" i="8"/>
  <c r="AG63" i="8" s="1"/>
  <c r="AB52" i="8"/>
  <c r="AC52" i="8" s="1"/>
  <c r="I53" i="6"/>
  <c r="AB53" i="8"/>
  <c r="AC53" i="8" s="1"/>
  <c r="I54" i="6"/>
  <c r="S55" i="3"/>
  <c r="T55" i="3" s="1"/>
  <c r="CC55" i="5"/>
  <c r="CC62" i="5"/>
  <c r="S62" i="3"/>
  <c r="T62" i="3" s="1"/>
  <c r="AB24" i="8"/>
  <c r="AC24" i="8" s="1"/>
  <c r="I25" i="6"/>
  <c r="CC59" i="5"/>
  <c r="S59" i="3"/>
  <c r="T59" i="3" s="1"/>
  <c r="AF19" i="8"/>
  <c r="AG19" i="8" s="1"/>
  <c r="W20" i="6"/>
  <c r="AF17" i="8"/>
  <c r="AG17" i="8" s="1"/>
  <c r="W18" i="6"/>
  <c r="I27" i="6"/>
  <c r="AB26" i="8"/>
  <c r="AC26" i="8" s="1"/>
  <c r="I18" i="6"/>
  <c r="AB17" i="8"/>
  <c r="AC17" i="8" s="1"/>
  <c r="AZ51" i="5"/>
  <c r="P50" i="8"/>
  <c r="Q50" i="8" s="1"/>
  <c r="AF54" i="8"/>
  <c r="AG54" i="8" s="1"/>
  <c r="W55" i="6"/>
  <c r="AF52" i="8"/>
  <c r="AG52" i="8" s="1"/>
  <c r="W53" i="6"/>
  <c r="AF53" i="8"/>
  <c r="AG53" i="8" s="1"/>
  <c r="W54" i="6"/>
  <c r="S61" i="3"/>
  <c r="T61" i="3" s="1"/>
  <c r="CC61" i="5"/>
  <c r="W25" i="6"/>
  <c r="AF24" i="8"/>
  <c r="AG24" i="8" s="1"/>
  <c r="H17" i="8"/>
  <c r="I17" i="8" s="1"/>
  <c r="J18" i="5"/>
  <c r="W29" i="6"/>
  <c r="AF28" i="8"/>
  <c r="AG28" i="8" s="1"/>
  <c r="AF38" i="8"/>
  <c r="AG38" i="8" s="1"/>
  <c r="W39" i="6"/>
  <c r="I35" i="6"/>
  <c r="AB34" i="8"/>
  <c r="AC34" i="8" s="1"/>
  <c r="AB29" i="8"/>
  <c r="AC29" i="8" s="1"/>
  <c r="I30" i="6"/>
  <c r="W60" i="6"/>
  <c r="AF59" i="8"/>
  <c r="AG59" i="8" s="1"/>
  <c r="AB57" i="8"/>
  <c r="AC57" i="8" s="1"/>
  <c r="I58" i="6"/>
  <c r="I61" i="6"/>
  <c r="AB60" i="8"/>
  <c r="AC60" i="8" s="1"/>
  <c r="AF32" i="8"/>
  <c r="AG32" i="8" s="1"/>
  <c r="W33" i="6"/>
  <c r="AF61" i="8"/>
  <c r="AG61" i="8" s="1"/>
  <c r="W62" i="6"/>
  <c r="W28" i="6"/>
  <c r="AF27" i="8"/>
  <c r="AG27" i="8" s="1"/>
  <c r="AB32" i="8"/>
  <c r="AC32" i="8" s="1"/>
  <c r="I33" i="6"/>
  <c r="I62" i="6"/>
  <c r="AB61" i="8"/>
  <c r="AC61" i="8" s="1"/>
  <c r="W58" i="6"/>
  <c r="AF57" i="8"/>
  <c r="AG57" i="8" s="1"/>
  <c r="AF60" i="8"/>
  <c r="AG60" i="8" s="1"/>
  <c r="W61" i="6"/>
  <c r="S54" i="3"/>
  <c r="T54" i="3" s="1"/>
  <c r="CC54" i="5"/>
  <c r="AG15" i="8"/>
  <c r="C66" i="6"/>
  <c r="S32" i="3" l="1"/>
  <c r="T32" i="3" s="1"/>
  <c r="CC32" i="5"/>
  <c r="S24" i="3"/>
  <c r="T24" i="3" s="1"/>
  <c r="CC24" i="5"/>
  <c r="CC30" i="5"/>
  <c r="S30" i="3"/>
  <c r="T30" i="3" s="1"/>
  <c r="S35" i="3"/>
  <c r="T35" i="3" s="1"/>
  <c r="CC35" i="5"/>
  <c r="CC39" i="5"/>
  <c r="S39" i="3"/>
  <c r="T39" i="3" s="1"/>
  <c r="S17" i="3"/>
  <c r="T17" i="3" s="1"/>
  <c r="CC17" i="5"/>
  <c r="CC29" i="5"/>
  <c r="S29" i="3"/>
  <c r="T29" i="3" s="1"/>
  <c r="S23" i="3"/>
  <c r="T23" i="3" s="1"/>
  <c r="CC23" i="5"/>
  <c r="S33" i="3"/>
  <c r="T33" i="3" s="1"/>
  <c r="CC33" i="5"/>
  <c r="S18" i="3"/>
  <c r="T18" i="3" s="1"/>
  <c r="CC18" i="5"/>
  <c r="I55" i="7"/>
  <c r="AJ54" i="8"/>
  <c r="AK54" i="8" s="1"/>
  <c r="AB64" i="8"/>
  <c r="I66" i="6"/>
  <c r="AA64" i="8"/>
  <c r="AA65" i="8" s="1"/>
  <c r="C67" i="6"/>
  <c r="L17" i="8" l="1"/>
  <c r="M17" i="8" s="1"/>
  <c r="AD18" i="5"/>
  <c r="AJ18" i="5" s="1"/>
  <c r="AC64" i="8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L59" i="8" l="1"/>
  <c r="M59" i="8" s="1"/>
  <c r="AD60" i="5"/>
  <c r="AJ60" i="5" s="1"/>
  <c r="H23" i="8" l="1"/>
  <c r="I23" i="8" s="1"/>
  <c r="J24" i="5"/>
  <c r="L23" i="8"/>
  <c r="M23" i="8" s="1"/>
  <c r="AD24" i="5"/>
  <c r="AJ24" i="5" s="1"/>
  <c r="T54" i="8" l="1"/>
  <c r="U54" i="8" s="1"/>
  <c r="BN55" i="5"/>
  <c r="T63" i="8"/>
  <c r="U63" i="8" s="1"/>
  <c r="BN65" i="5"/>
  <c r="T53" i="8"/>
  <c r="U53" i="8" s="1"/>
  <c r="BN54" i="5"/>
  <c r="T32" i="8" l="1"/>
  <c r="U32" i="8" s="1"/>
  <c r="BN33" i="5"/>
  <c r="L63" i="8" l="1"/>
  <c r="M63" i="8" s="1"/>
  <c r="AD65" i="5"/>
  <c r="AJ65" i="5" s="1"/>
  <c r="L60" i="8"/>
  <c r="M60" i="8" s="1"/>
  <c r="AD61" i="5"/>
  <c r="AJ61" i="5" s="1"/>
  <c r="L57" i="8"/>
  <c r="M57" i="8" s="1"/>
  <c r="AD58" i="5"/>
  <c r="AJ58" i="5" s="1"/>
  <c r="L58" i="8"/>
  <c r="M58" i="8" s="1"/>
  <c r="AD59" i="5"/>
  <c r="AJ59" i="5" s="1"/>
  <c r="J23" i="5" l="1"/>
  <c r="H22" i="8"/>
  <c r="I22" i="8" s="1"/>
  <c r="H16" i="8"/>
  <c r="I16" i="8" s="1"/>
  <c r="J17" i="5"/>
  <c r="H29" i="8"/>
  <c r="I29" i="8" s="1"/>
  <c r="J30" i="5"/>
  <c r="H32" i="8"/>
  <c r="I32" i="8" s="1"/>
  <c r="J33" i="5"/>
  <c r="J29" i="5"/>
  <c r="H28" i="8"/>
  <c r="I28" i="8" s="1"/>
  <c r="L16" i="8"/>
  <c r="M16" i="8" s="1"/>
  <c r="AD17" i="5"/>
  <c r="AJ17" i="5" s="1"/>
  <c r="AD15" i="5"/>
  <c r="AJ15" i="5" s="1"/>
  <c r="L14" i="8"/>
  <c r="M14" i="8" s="1"/>
  <c r="AD56" i="5"/>
  <c r="AJ56" i="5" s="1"/>
  <c r="L55" i="8"/>
  <c r="M55" i="8" s="1"/>
  <c r="J19" i="5"/>
  <c r="H18" i="8"/>
  <c r="I18" i="8" s="1"/>
  <c r="J39" i="5"/>
  <c r="H38" i="8"/>
  <c r="I38" i="8" s="1"/>
  <c r="L34" i="8"/>
  <c r="M34" i="8" s="1"/>
  <c r="AD35" i="5"/>
  <c r="AJ35" i="5" s="1"/>
  <c r="L35" i="8"/>
  <c r="M35" i="8" s="1"/>
  <c r="AD36" i="5"/>
  <c r="AJ36" i="5" s="1"/>
  <c r="H34" i="8"/>
  <c r="I34" i="8" s="1"/>
  <c r="J35" i="5"/>
  <c r="H14" i="8"/>
  <c r="I14" i="8" s="1"/>
  <c r="J15" i="5"/>
  <c r="AD30" i="5"/>
  <c r="AJ30" i="5" s="1"/>
  <c r="L29" i="8"/>
  <c r="M29" i="8" s="1"/>
  <c r="AD33" i="5"/>
  <c r="AJ33" i="5" s="1"/>
  <c r="L32" i="8"/>
  <c r="M32" i="8" s="1"/>
  <c r="L53" i="8"/>
  <c r="M53" i="8" s="1"/>
  <c r="AD54" i="5"/>
  <c r="AJ54" i="5" s="1"/>
  <c r="L31" i="8"/>
  <c r="M31" i="8" s="1"/>
  <c r="AD32" i="5"/>
  <c r="AJ32" i="5" s="1"/>
  <c r="L28" i="8"/>
  <c r="M28" i="8" s="1"/>
  <c r="AD29" i="5"/>
  <c r="AJ29" i="5" s="1"/>
  <c r="H31" i="8"/>
  <c r="I31" i="8" s="1"/>
  <c r="J32" i="5"/>
  <c r="J16" i="5"/>
  <c r="H15" i="8"/>
  <c r="I15" i="8" s="1"/>
  <c r="AD23" i="5"/>
  <c r="AJ23" i="5" s="1"/>
  <c r="L22" i="8"/>
  <c r="M22" i="8" s="1"/>
  <c r="AD19" i="5"/>
  <c r="AJ19" i="5" s="1"/>
  <c r="L18" i="8"/>
  <c r="M18" i="8" s="1"/>
  <c r="AD39" i="5" l="1"/>
  <c r="AJ39" i="5" s="1"/>
  <c r="L38" i="8"/>
  <c r="M38" i="8" s="1"/>
  <c r="T23" i="8" l="1"/>
  <c r="U23" i="8" s="1"/>
  <c r="BN24" i="5"/>
  <c r="T18" i="8"/>
  <c r="U18" i="8" s="1"/>
  <c r="BN19" i="5"/>
  <c r="T38" i="8"/>
  <c r="U38" i="8" s="1"/>
  <c r="BN39" i="5"/>
  <c r="T31" i="8"/>
  <c r="U31" i="8" s="1"/>
  <c r="BN32" i="5"/>
  <c r="L41" i="8" l="1"/>
  <c r="M41" i="8" s="1"/>
  <c r="AD42" i="5"/>
  <c r="AJ42" i="5" s="1"/>
  <c r="L44" i="8"/>
  <c r="M44" i="8" s="1"/>
  <c r="AD45" i="5"/>
  <c r="AJ45" i="5" s="1"/>
  <c r="AD22" i="5"/>
  <c r="AJ22" i="5" s="1"/>
  <c r="L21" i="8"/>
  <c r="M21" i="8" s="1"/>
  <c r="L27" i="8"/>
  <c r="M27" i="8" s="1"/>
  <c r="AD28" i="5"/>
  <c r="AJ28" i="5" s="1"/>
  <c r="L48" i="8"/>
  <c r="M48" i="8" s="1"/>
  <c r="AD49" i="5"/>
  <c r="AJ49" i="5" s="1"/>
  <c r="L50" i="8"/>
  <c r="M50" i="8" s="1"/>
  <c r="AD51" i="5"/>
  <c r="AJ51" i="5" s="1"/>
  <c r="L42" i="8"/>
  <c r="M42" i="8" s="1"/>
  <c r="AD43" i="5"/>
  <c r="AJ43" i="5" s="1"/>
  <c r="AD46" i="5"/>
  <c r="AJ46" i="5" s="1"/>
  <c r="L45" i="8"/>
  <c r="M45" i="8" s="1"/>
  <c r="AD41" i="5"/>
  <c r="AJ41" i="5" s="1"/>
  <c r="L40" i="8"/>
  <c r="M40" i="8" s="1"/>
  <c r="L47" i="8"/>
  <c r="M47" i="8" s="1"/>
  <c r="AD48" i="5"/>
  <c r="AJ48" i="5" s="1"/>
  <c r="L39" i="8"/>
  <c r="M39" i="8" s="1"/>
  <c r="AD40" i="5"/>
  <c r="AJ40" i="5" s="1"/>
  <c r="AD26" i="5"/>
  <c r="AJ26" i="5" s="1"/>
  <c r="L25" i="8"/>
  <c r="M25" i="8" s="1"/>
  <c r="L46" i="8"/>
  <c r="M46" i="8" s="1"/>
  <c r="AD47" i="5"/>
  <c r="AJ47" i="5" s="1"/>
  <c r="L51" i="8"/>
  <c r="M51" i="8" s="1"/>
  <c r="AD52" i="5"/>
  <c r="AJ52" i="5" s="1"/>
  <c r="L52" i="8" l="1"/>
  <c r="M52" i="8" s="1"/>
  <c r="AD53" i="5"/>
  <c r="AJ53" i="5" s="1"/>
  <c r="L36" i="8"/>
  <c r="M36" i="8" s="1"/>
  <c r="AD37" i="5"/>
  <c r="AJ37" i="5" s="1"/>
  <c r="AJ55" i="8" l="1"/>
  <c r="AK55" i="8" s="1"/>
  <c r="I56" i="7"/>
  <c r="I61" i="7" l="1"/>
  <c r="AJ60" i="8"/>
  <c r="AK60" i="8" s="1"/>
  <c r="P52" i="8" l="1"/>
  <c r="Q52" i="8" s="1"/>
  <c r="AZ53" i="5"/>
  <c r="BD53" i="5" s="1"/>
  <c r="BN56" i="5" l="1"/>
  <c r="T55" i="8"/>
  <c r="U55" i="8" s="1"/>
  <c r="T58" i="8" l="1"/>
  <c r="U58" i="8" s="1"/>
  <c r="BN59" i="5"/>
  <c r="BN61" i="5"/>
  <c r="T60" i="8"/>
  <c r="U60" i="8" s="1"/>
  <c r="T59" i="8"/>
  <c r="U59" i="8" s="1"/>
  <c r="BN60" i="5"/>
  <c r="T57" i="8"/>
  <c r="U57" i="8" s="1"/>
  <c r="BN58" i="5"/>
  <c r="J14" i="5" l="1"/>
  <c r="H13" i="8"/>
  <c r="I13" i="8" s="1"/>
  <c r="G29" i="3" l="1"/>
  <c r="H29" i="3" s="1"/>
  <c r="K29" i="5"/>
  <c r="G30" i="3"/>
  <c r="H30" i="3" s="1"/>
  <c r="K30" i="5"/>
  <c r="G33" i="3"/>
  <c r="H33" i="3" s="1"/>
  <c r="K33" i="5"/>
  <c r="G39" i="3"/>
  <c r="H39" i="3" s="1"/>
  <c r="K39" i="5"/>
  <c r="G24" i="3"/>
  <c r="H24" i="3" s="1"/>
  <c r="K24" i="5"/>
  <c r="G14" i="3"/>
  <c r="H14" i="3" s="1"/>
  <c r="K14" i="5"/>
  <c r="G15" i="3"/>
  <c r="H15" i="3" s="1"/>
  <c r="K15" i="5"/>
  <c r="G18" i="3"/>
  <c r="H18" i="3" s="1"/>
  <c r="K18" i="5"/>
  <c r="G16" i="3"/>
  <c r="H16" i="3" s="1"/>
  <c r="K16" i="5"/>
  <c r="K23" i="5"/>
  <c r="G23" i="3"/>
  <c r="H23" i="3" s="1"/>
  <c r="G35" i="3"/>
  <c r="H35" i="3" s="1"/>
  <c r="K35" i="5"/>
  <c r="G32" i="3"/>
  <c r="H32" i="3" s="1"/>
  <c r="K32" i="5"/>
  <c r="G17" i="3"/>
  <c r="H17" i="3" s="1"/>
  <c r="K17" i="5"/>
  <c r="G19" i="3"/>
  <c r="H19" i="3" s="1"/>
  <c r="K19" i="5"/>
  <c r="J63" i="3" l="1"/>
  <c r="K63" i="3" s="1"/>
  <c r="AE63" i="5"/>
  <c r="AK63" i="5" s="1"/>
  <c r="J64" i="3"/>
  <c r="K64" i="3" s="1"/>
  <c r="J61" i="3" l="1"/>
  <c r="K61" i="3" s="1"/>
  <c r="AE61" i="5"/>
  <c r="AK61" i="5" s="1"/>
  <c r="AE65" i="5"/>
  <c r="AK65" i="5" s="1"/>
  <c r="J65" i="3"/>
  <c r="K65" i="3" s="1"/>
  <c r="AE59" i="5"/>
  <c r="AK59" i="5" s="1"/>
  <c r="J59" i="3"/>
  <c r="K59" i="3" s="1"/>
  <c r="J58" i="3"/>
  <c r="K58" i="3" s="1"/>
  <c r="AE58" i="5"/>
  <c r="AK58" i="5" s="1"/>
  <c r="J54" i="3"/>
  <c r="K54" i="3" s="1"/>
  <c r="AE54" i="5"/>
  <c r="AK54" i="5" s="1"/>
  <c r="J56" i="3"/>
  <c r="K56" i="3" s="1"/>
  <c r="AE56" i="5"/>
  <c r="AK56" i="5" s="1"/>
  <c r="J62" i="3"/>
  <c r="K62" i="3" s="1"/>
  <c r="AE62" i="5"/>
  <c r="AK62" i="5" s="1"/>
  <c r="J55" i="3"/>
  <c r="K55" i="3" s="1"/>
  <c r="AE55" i="5"/>
  <c r="AK55" i="5" s="1"/>
  <c r="AE19" i="5" l="1"/>
  <c r="AK19" i="5" s="1"/>
  <c r="J19" i="3"/>
  <c r="K19" i="3" s="1"/>
  <c r="J57" i="3"/>
  <c r="K57" i="3" s="1"/>
  <c r="AE57" i="5"/>
  <c r="AK57" i="5" s="1"/>
  <c r="J33" i="3"/>
  <c r="K33" i="3" s="1"/>
  <c r="AE33" i="5"/>
  <c r="AK33" i="5" s="1"/>
  <c r="J32" i="3"/>
  <c r="K32" i="3" s="1"/>
  <c r="AE32" i="5"/>
  <c r="AK32" i="5" s="1"/>
  <c r="J24" i="3"/>
  <c r="K24" i="3" s="1"/>
  <c r="AE24" i="5"/>
  <c r="AK24" i="5" s="1"/>
  <c r="J39" i="3"/>
  <c r="K39" i="3" s="1"/>
  <c r="AE39" i="5"/>
  <c r="AK39" i="5" s="1"/>
  <c r="M64" i="3" l="1"/>
  <c r="M57" i="3" l="1"/>
  <c r="BA57" i="5"/>
  <c r="N64" i="3"/>
  <c r="BA60" i="5"/>
  <c r="M60" i="3"/>
  <c r="N60" i="3" s="1"/>
  <c r="M56" i="3"/>
  <c r="N56" i="3" s="1"/>
  <c r="BA56" i="5"/>
  <c r="M61" i="3"/>
  <c r="N61" i="3" s="1"/>
  <c r="BA61" i="5"/>
  <c r="M54" i="3"/>
  <c r="N54" i="3" s="1"/>
  <c r="BA54" i="5"/>
  <c r="BA63" i="5"/>
  <c r="M63" i="3"/>
  <c r="N63" i="3" s="1"/>
  <c r="BA62" i="5"/>
  <c r="M62" i="3"/>
  <c r="BA55" i="5"/>
  <c r="M55" i="3"/>
  <c r="N55" i="3" s="1"/>
  <c r="M59" i="3"/>
  <c r="BA59" i="5"/>
  <c r="M39" i="3"/>
  <c r="N39" i="3" s="1"/>
  <c r="BA39" i="5"/>
  <c r="M24" i="3"/>
  <c r="N24" i="3" s="1"/>
  <c r="BA24" i="5"/>
  <c r="M30" i="3" l="1"/>
  <c r="N30" i="3" s="1"/>
  <c r="BA30" i="5"/>
  <c r="N62" i="3"/>
  <c r="BA58" i="5"/>
  <c r="M58" i="3"/>
  <c r="N58" i="3" s="1"/>
  <c r="BA65" i="5"/>
  <c r="M65" i="3"/>
  <c r="N65" i="3" s="1"/>
  <c r="M52" i="3"/>
  <c r="N52" i="3" s="1"/>
  <c r="BA52" i="5"/>
  <c r="N59" i="3"/>
  <c r="N57" i="3"/>
  <c r="P24" i="3" l="1"/>
  <c r="Q24" i="3" s="1"/>
  <c r="BO24" i="5"/>
  <c r="P32" i="3" l="1"/>
  <c r="Q32" i="3" s="1"/>
  <c r="BO32" i="5"/>
  <c r="P64" i="3" l="1"/>
  <c r="P58" i="3" l="1"/>
  <c r="Q58" i="3" s="1"/>
  <c r="BO58" i="5"/>
  <c r="P39" i="3"/>
  <c r="Q39" i="3" s="1"/>
  <c r="BO39" i="5"/>
  <c r="P54" i="3"/>
  <c r="Q54" i="3" s="1"/>
  <c r="BO54" i="5"/>
  <c r="BO61" i="5"/>
  <c r="P61" i="3"/>
  <c r="Q61" i="3" s="1"/>
  <c r="Q64" i="3"/>
  <c r="BO59" i="5"/>
  <c r="P59" i="3"/>
  <c r="BO57" i="5"/>
  <c r="P57" i="3"/>
  <c r="Q59" i="3" l="1"/>
  <c r="BO62" i="5"/>
  <c r="P62" i="3"/>
  <c r="Q57" i="3"/>
  <c r="Q62" i="3" l="1"/>
  <c r="P56" i="3"/>
  <c r="Q56" i="3" s="1"/>
  <c r="BO56" i="5"/>
  <c r="BO55" i="5"/>
  <c r="P55" i="3"/>
  <c r="Q55" i="3" s="1"/>
  <c r="P18" i="8" l="1"/>
  <c r="Q18" i="8" s="1"/>
  <c r="AZ19" i="5"/>
  <c r="P35" i="8"/>
  <c r="Q35" i="8" s="1"/>
  <c r="AZ36" i="5"/>
  <c r="P33" i="8"/>
  <c r="Q33" i="8" s="1"/>
  <c r="AZ34" i="5"/>
  <c r="P25" i="8"/>
  <c r="Q25" i="8" s="1"/>
  <c r="AZ26" i="5"/>
  <c r="P27" i="8"/>
  <c r="Q27" i="8" s="1"/>
  <c r="AZ28" i="5"/>
  <c r="AZ29" i="5"/>
  <c r="BD29" i="5" s="1"/>
  <c r="P28" i="8"/>
  <c r="Q28" i="8" s="1"/>
  <c r="P22" i="8"/>
  <c r="Q22" i="8" s="1"/>
  <c r="AZ23" i="5"/>
  <c r="P24" i="8"/>
  <c r="Q24" i="8" s="1"/>
  <c r="AZ25" i="5"/>
  <c r="BD25" i="5" s="1"/>
  <c r="P21" i="8"/>
  <c r="Q21" i="8" s="1"/>
  <c r="AZ22" i="5"/>
  <c r="BD22" i="5" s="1"/>
  <c r="P20" i="8"/>
  <c r="Q20" i="8" s="1"/>
  <c r="AZ21" i="5"/>
  <c r="BD21" i="5" s="1"/>
  <c r="AZ14" i="5" l="1"/>
  <c r="P13" i="8"/>
  <c r="Q13" i="8" s="1"/>
  <c r="P37" i="8"/>
  <c r="Q37" i="8" s="1"/>
  <c r="AZ38" i="5"/>
  <c r="P14" i="8"/>
  <c r="Q14" i="8" s="1"/>
  <c r="AZ15" i="5"/>
  <c r="P31" i="8"/>
  <c r="Q31" i="8" s="1"/>
  <c r="AZ32" i="5"/>
  <c r="BD32" i="5" s="1"/>
  <c r="P32" i="8"/>
  <c r="Q32" i="8" s="1"/>
  <c r="AZ33" i="5"/>
  <c r="BD33" i="5" s="1"/>
  <c r="P26" i="8"/>
  <c r="Q26" i="8" s="1"/>
  <c r="AZ27" i="5"/>
  <c r="P19" i="8"/>
  <c r="Q19" i="8" s="1"/>
  <c r="AZ20" i="5"/>
  <c r="BD66" i="5" l="1"/>
  <c r="I58" i="7"/>
  <c r="AJ57" i="8"/>
  <c r="AK57" i="8" s="1"/>
  <c r="AB20" i="8" l="1"/>
  <c r="AC20" i="8" s="1"/>
  <c r="I21" i="6"/>
  <c r="BN15" i="5" l="1"/>
  <c r="T14" i="8"/>
  <c r="U14" i="8" s="1"/>
  <c r="BN14" i="5" l="1"/>
  <c r="T13" i="8"/>
  <c r="U13" i="8" l="1"/>
  <c r="BJ68" i="5" l="1"/>
  <c r="BN68" i="5" l="1"/>
  <c r="T67" i="8"/>
  <c r="BK68" i="5"/>
  <c r="BO68" i="5" l="1"/>
  <c r="BK70" i="5"/>
  <c r="U67" i="8"/>
  <c r="BO70" i="5" l="1"/>
  <c r="K28" i="5" l="1"/>
  <c r="G28" i="3"/>
  <c r="H28" i="3" l="1"/>
  <c r="AC66" i="5" l="1"/>
  <c r="H66" i="7"/>
  <c r="BM66" i="5" l="1"/>
  <c r="I66" i="5"/>
  <c r="AA66" i="5"/>
  <c r="H66" i="4"/>
  <c r="AD20" i="5" l="1"/>
  <c r="AJ20" i="5" s="1"/>
  <c r="L19" i="8"/>
  <c r="M19" i="8" l="1"/>
  <c r="BK71" i="5" l="1"/>
  <c r="P72" i="3"/>
  <c r="Q72" i="3" l="1"/>
  <c r="BK72" i="5"/>
  <c r="BO72" i="5" s="1"/>
  <c r="BO71" i="5"/>
  <c r="BJ69" i="5" l="1"/>
  <c r="T68" i="8" l="1"/>
  <c r="BJ70" i="5"/>
  <c r="BN69" i="5"/>
  <c r="BN70" i="5" l="1"/>
  <c r="BJ72" i="5"/>
  <c r="BN72" i="5" s="1"/>
  <c r="T69" i="8"/>
  <c r="U68" i="8"/>
  <c r="U69" i="8" l="1"/>
  <c r="T71" i="8"/>
  <c r="U71" i="8" s="1"/>
  <c r="D67" i="6" l="1"/>
  <c r="U66" i="3" l="1"/>
  <c r="U67" i="3" s="1"/>
  <c r="S14" i="6" l="1"/>
  <c r="AF13" i="8" l="1"/>
  <c r="W14" i="6"/>
  <c r="AG13" i="8" l="1"/>
  <c r="BX19" i="5" l="1"/>
  <c r="X18" i="8" l="1"/>
  <c r="Y18" i="8" s="1"/>
  <c r="CB19" i="5"/>
  <c r="CD19" i="5" s="1"/>
  <c r="Z18" i="8" s="1"/>
  <c r="BY19" i="5"/>
  <c r="O19" i="3" l="1"/>
  <c r="AG19" i="3" s="1"/>
  <c r="S19" i="3"/>
  <c r="T19" i="3" s="1"/>
  <c r="CC19" i="5"/>
  <c r="CE19" i="5" s="1"/>
  <c r="Y38" i="5" l="1"/>
  <c r="V50" i="5" l="1"/>
  <c r="V25" i="5"/>
  <c r="L24" i="8" l="1"/>
  <c r="M24" i="8" s="1"/>
  <c r="AD25" i="5"/>
  <c r="AJ25" i="5" s="1"/>
  <c r="L49" i="8"/>
  <c r="AD50" i="5"/>
  <c r="AJ50" i="5" s="1"/>
  <c r="M49" i="8" l="1"/>
  <c r="Y50" i="5" l="1"/>
  <c r="AG50" i="5" l="1"/>
  <c r="AM50" i="5" s="1"/>
  <c r="Y44" i="5" l="1"/>
  <c r="AG44" i="5" l="1"/>
  <c r="AM44" i="5" s="1"/>
  <c r="V44" i="5" l="1"/>
  <c r="L43" i="8" l="1"/>
  <c r="AD44" i="5"/>
  <c r="AJ44" i="5" s="1"/>
  <c r="M43" i="8" l="1"/>
  <c r="Y34" i="5" l="1"/>
  <c r="AG34" i="5" s="1"/>
  <c r="AM34" i="5" s="1"/>
  <c r="AI66" i="5" l="1"/>
  <c r="V38" i="5" l="1"/>
  <c r="L37" i="8" l="1"/>
  <c r="AD38" i="5"/>
  <c r="AJ38" i="5" s="1"/>
  <c r="AF66" i="5" l="1"/>
  <c r="M37" i="8"/>
  <c r="V27" i="5" l="1"/>
  <c r="L26" i="8" l="1"/>
  <c r="AD27" i="5"/>
  <c r="AJ27" i="5" l="1"/>
  <c r="M26" i="8"/>
  <c r="E17" i="7" l="1"/>
  <c r="AJ16" i="8" l="1"/>
  <c r="I17" i="7"/>
  <c r="M17" i="7" s="1"/>
  <c r="AK16" i="8" l="1"/>
  <c r="E17" i="6" l="1"/>
  <c r="I17" i="6" l="1"/>
  <c r="AB16" i="8"/>
  <c r="AC16" i="8" s="1"/>
  <c r="F56" i="7" l="1"/>
  <c r="Y43" i="5"/>
  <c r="AG43" i="5" s="1"/>
  <c r="AM43" i="5" s="1"/>
  <c r="Y49" i="5"/>
  <c r="AG49" i="5" s="1"/>
  <c r="AM49" i="5" s="1"/>
  <c r="AB56" i="3" l="1"/>
  <c r="J56" i="7"/>
  <c r="AC56" i="3" l="1"/>
  <c r="BZ15" i="5" l="1"/>
  <c r="BZ18" i="5"/>
  <c r="BZ17" i="5"/>
  <c r="BZ20" i="5"/>
  <c r="BZ16" i="5"/>
  <c r="BZ47" i="5"/>
  <c r="BZ21" i="5"/>
  <c r="BZ22" i="5"/>
  <c r="BZ24" i="5"/>
  <c r="BZ25" i="5"/>
  <c r="BZ26" i="5"/>
  <c r="BZ23" i="5"/>
  <c r="BZ29" i="5"/>
  <c r="BZ27" i="5"/>
  <c r="BZ28" i="5"/>
  <c r="BZ30" i="5"/>
  <c r="BZ34" i="5"/>
  <c r="BZ35" i="5"/>
  <c r="BZ44" i="5"/>
  <c r="BZ42" i="5"/>
  <c r="BZ40" i="5"/>
  <c r="BZ41" i="5"/>
  <c r="BZ46" i="5"/>
  <c r="BZ45" i="5"/>
  <c r="BZ36" i="5"/>
  <c r="BZ52" i="5"/>
  <c r="BZ48" i="5"/>
  <c r="BZ50" i="5"/>
  <c r="BZ49" i="5"/>
  <c r="BZ51" i="5"/>
  <c r="BZ39" i="5"/>
  <c r="BZ38" i="5"/>
  <c r="BZ37" i="5"/>
  <c r="BZ19" i="5"/>
  <c r="BZ43" i="5"/>
  <c r="BZ33" i="5"/>
  <c r="BZ32" i="5"/>
  <c r="BZ54" i="5"/>
  <c r="BZ56" i="5"/>
  <c r="BZ55" i="5"/>
  <c r="BZ58" i="5"/>
  <c r="BZ53" i="5"/>
  <c r="BZ63" i="5"/>
  <c r="BZ61" i="5"/>
  <c r="BZ59" i="5"/>
  <c r="BZ60" i="5"/>
  <c r="BZ65" i="5"/>
  <c r="BZ14" i="5"/>
  <c r="BZ66" i="5" l="1"/>
  <c r="CA65" i="5"/>
  <c r="AY65" i="5"/>
  <c r="CA60" i="5"/>
  <c r="AY60" i="5"/>
  <c r="CA59" i="5"/>
  <c r="AY59" i="5"/>
  <c r="CA61" i="5"/>
  <c r="AY61" i="5"/>
  <c r="CA63" i="5"/>
  <c r="AY63" i="5"/>
  <c r="CA53" i="5"/>
  <c r="AY53" i="5"/>
  <c r="CA58" i="5"/>
  <c r="AY58" i="5"/>
  <c r="CA55" i="5"/>
  <c r="AY55" i="5"/>
  <c r="CA56" i="5"/>
  <c r="AY56" i="5"/>
  <c r="CA54" i="5"/>
  <c r="AY54" i="5"/>
  <c r="CA32" i="5"/>
  <c r="AY32" i="5"/>
  <c r="CA33" i="5"/>
  <c r="AY33" i="5"/>
  <c r="CA43" i="5"/>
  <c r="AY43" i="5"/>
  <c r="CA19" i="5"/>
  <c r="AY19" i="5"/>
  <c r="CA37" i="5"/>
  <c r="AY37" i="5"/>
  <c r="CA38" i="5"/>
  <c r="AY38" i="5"/>
  <c r="CA39" i="5"/>
  <c r="AY39" i="5"/>
  <c r="CA51" i="5"/>
  <c r="AY51" i="5"/>
  <c r="CA49" i="5"/>
  <c r="AY49" i="5"/>
  <c r="CA50" i="5"/>
  <c r="AY50" i="5"/>
  <c r="CA48" i="5"/>
  <c r="AY48" i="5"/>
  <c r="CA52" i="5"/>
  <c r="AY52" i="5"/>
  <c r="CA36" i="5"/>
  <c r="AY36" i="5"/>
  <c r="CA45" i="5"/>
  <c r="AY45" i="5"/>
  <c r="CA46" i="5"/>
  <c r="AY46" i="5"/>
  <c r="CA41" i="5"/>
  <c r="AY41" i="5"/>
  <c r="CA40" i="5"/>
  <c r="AY40" i="5"/>
  <c r="CA42" i="5"/>
  <c r="AY42" i="5"/>
  <c r="CA44" i="5"/>
  <c r="AY44" i="5"/>
  <c r="CA35" i="5"/>
  <c r="AY35" i="5"/>
  <c r="CA34" i="5"/>
  <c r="AY34" i="5"/>
  <c r="CA30" i="5"/>
  <c r="AY30" i="5"/>
  <c r="CA28" i="5"/>
  <c r="AY28" i="5"/>
  <c r="CA27" i="5"/>
  <c r="AY27" i="5"/>
  <c r="CA29" i="5"/>
  <c r="AY29" i="5"/>
  <c r="CA23" i="5"/>
  <c r="AY23" i="5"/>
  <c r="CA26" i="5"/>
  <c r="AY26" i="5"/>
  <c r="CA25" i="5"/>
  <c r="AY25" i="5"/>
  <c r="CA24" i="5"/>
  <c r="AY24" i="5"/>
  <c r="CA22" i="5"/>
  <c r="AY22" i="5"/>
  <c r="CA21" i="5"/>
  <c r="AY21" i="5"/>
  <c r="CA47" i="5"/>
  <c r="AY47" i="5"/>
  <c r="CA16" i="5"/>
  <c r="AY16" i="5"/>
  <c r="CA20" i="5"/>
  <c r="AY20" i="5"/>
  <c r="CA17" i="5"/>
  <c r="AY17" i="5"/>
  <c r="CA18" i="5"/>
  <c r="AY18" i="5"/>
  <c r="CA15" i="5"/>
  <c r="AY15" i="5"/>
  <c r="CA14" i="5"/>
  <c r="AY14" i="5"/>
  <c r="AX65" i="5"/>
  <c r="AX60" i="5"/>
  <c r="AX59" i="5"/>
  <c r="AX61" i="5"/>
  <c r="AX63" i="5"/>
  <c r="AX53" i="5"/>
  <c r="AX58" i="5"/>
  <c r="AX55" i="5"/>
  <c r="AX56" i="5"/>
  <c r="AX54" i="5"/>
  <c r="AX32" i="5"/>
  <c r="AX33" i="5"/>
  <c r="AX43" i="5"/>
  <c r="AX19" i="5"/>
  <c r="AX37" i="5"/>
  <c r="AX38" i="5"/>
  <c r="AX39" i="5"/>
  <c r="AX51" i="5"/>
  <c r="AX49" i="5"/>
  <c r="AX50" i="5"/>
  <c r="AX48" i="5"/>
  <c r="AX52" i="5"/>
  <c r="AX36" i="5"/>
  <c r="AX45" i="5"/>
  <c r="AX46" i="5"/>
  <c r="AX41" i="5"/>
  <c r="AX40" i="5"/>
  <c r="AX42" i="5"/>
  <c r="AX44" i="5"/>
  <c r="AX35" i="5"/>
  <c r="AX34" i="5"/>
  <c r="AX30" i="5"/>
  <c r="AX28" i="5"/>
  <c r="AX27" i="5"/>
  <c r="AX29" i="5"/>
  <c r="AX23" i="5"/>
  <c r="AX26" i="5"/>
  <c r="AX25" i="5"/>
  <c r="AX24" i="5"/>
  <c r="AX22" i="5"/>
  <c r="AX21" i="5"/>
  <c r="AX47" i="5"/>
  <c r="AX16" i="5"/>
  <c r="AX20" i="5"/>
  <c r="AX17" i="5"/>
  <c r="AX18" i="5"/>
  <c r="AX15" i="5"/>
  <c r="AX14" i="5"/>
  <c r="AY66" i="5" l="1"/>
  <c r="AX66" i="5"/>
  <c r="CA66" i="5"/>
  <c r="BX60" i="5" l="1"/>
  <c r="X59" i="8" l="1"/>
  <c r="CB60" i="5"/>
  <c r="CD60" i="5" s="1"/>
  <c r="Z59" i="8" s="1"/>
  <c r="Y59" i="8" l="1"/>
  <c r="BY60" i="5" l="1"/>
  <c r="S60" i="3" l="1"/>
  <c r="CC60" i="5"/>
  <c r="CE60" i="5" s="1"/>
  <c r="T60" i="3" l="1"/>
  <c r="O60" i="3"/>
  <c r="AG60" i="3" l="1"/>
  <c r="V16" i="5" l="1"/>
  <c r="AD16" i="5" l="1"/>
  <c r="L15" i="8"/>
  <c r="M15" i="8" l="1"/>
  <c r="AJ16" i="5"/>
  <c r="BJ35" i="5" l="1"/>
  <c r="T34" i="8" l="1"/>
  <c r="U34" i="8" s="1"/>
  <c r="BN35" i="5"/>
  <c r="E16" i="7" l="1"/>
  <c r="I16" i="7" l="1"/>
  <c r="AJ15" i="8"/>
  <c r="M16" i="7" l="1"/>
  <c r="AK15" i="8"/>
  <c r="BJ29" i="5" l="1"/>
  <c r="BJ23" i="5"/>
  <c r="BN23" i="5" l="1"/>
  <c r="T22" i="8"/>
  <c r="U22" i="8" s="1"/>
  <c r="T28" i="8"/>
  <c r="U28" i="8" s="1"/>
  <c r="BN29" i="5"/>
  <c r="BJ50" i="5" l="1"/>
  <c r="BJ45" i="5"/>
  <c r="BJ53" i="5"/>
  <c r="BJ51" i="5"/>
  <c r="BJ52" i="5"/>
  <c r="BJ30" i="5"/>
  <c r="BJ17" i="5"/>
  <c r="BJ37" i="5"/>
  <c r="BJ34" i="5"/>
  <c r="T16" i="8" l="1"/>
  <c r="U16" i="8" s="1"/>
  <c r="BN17" i="5"/>
  <c r="T50" i="8"/>
  <c r="U50" i="8" s="1"/>
  <c r="BN51" i="5"/>
  <c r="T49" i="8"/>
  <c r="U49" i="8" s="1"/>
  <c r="BN50" i="5"/>
  <c r="T36" i="8"/>
  <c r="U36" i="8" s="1"/>
  <c r="BN37" i="5"/>
  <c r="BN52" i="5"/>
  <c r="T51" i="8"/>
  <c r="U51" i="8" s="1"/>
  <c r="T33" i="8"/>
  <c r="U33" i="8" s="1"/>
  <c r="BN34" i="5"/>
  <c r="BN30" i="5"/>
  <c r="T29" i="8"/>
  <c r="U29" i="8" s="1"/>
  <c r="BN45" i="5"/>
  <c r="T44" i="8"/>
  <c r="U44" i="8" s="1"/>
  <c r="BN53" i="5"/>
  <c r="T52" i="8"/>
  <c r="U52" i="8" s="1"/>
  <c r="BK35" i="5" l="1"/>
  <c r="BK30" i="5"/>
  <c r="BK29" i="5"/>
  <c r="P29" i="3" l="1"/>
  <c r="BO29" i="5"/>
  <c r="BO35" i="5"/>
  <c r="P35" i="3"/>
  <c r="P30" i="3"/>
  <c r="BO30" i="5"/>
  <c r="Q30" i="3" l="1"/>
  <c r="Q35" i="3"/>
  <c r="Q29" i="3"/>
  <c r="F16" i="7" l="1"/>
  <c r="J16" i="7" l="1"/>
  <c r="AB16" i="3"/>
  <c r="AC16" i="3" l="1"/>
  <c r="BJ20" i="5" l="1"/>
  <c r="T19" i="8" l="1"/>
  <c r="U19" i="8" s="1"/>
  <c r="BN20" i="5"/>
  <c r="BJ18" i="5" l="1"/>
  <c r="T17" i="8" l="1"/>
  <c r="U17" i="8" s="1"/>
  <c r="BN18" i="5"/>
  <c r="BJ16" i="5" l="1"/>
  <c r="BK18" i="5"/>
  <c r="BO18" i="5" l="1"/>
  <c r="P18" i="3"/>
  <c r="BN16" i="5"/>
  <c r="T15" i="8"/>
  <c r="BR16" i="5" l="1"/>
  <c r="BR66" i="5" s="1"/>
  <c r="Q18" i="3"/>
  <c r="U15" i="8"/>
  <c r="AV41" i="5" l="1"/>
  <c r="P40" i="8" l="1"/>
  <c r="Q40" i="8" s="1"/>
  <c r="AZ41" i="5"/>
  <c r="AV47" i="5"/>
  <c r="AV49" i="5"/>
  <c r="AV45" i="5"/>
  <c r="AV42" i="5"/>
  <c r="AV48" i="5"/>
  <c r="P47" i="8" l="1"/>
  <c r="Q47" i="8" s="1"/>
  <c r="AZ48" i="5"/>
  <c r="AZ42" i="5"/>
  <c r="P41" i="8"/>
  <c r="Q41" i="8" s="1"/>
  <c r="P48" i="8"/>
  <c r="Q48" i="8" s="1"/>
  <c r="AZ49" i="5"/>
  <c r="AZ45" i="5"/>
  <c r="P44" i="8"/>
  <c r="Q44" i="8" s="1"/>
  <c r="P46" i="8"/>
  <c r="Q46" i="8" s="1"/>
  <c r="AZ47" i="5"/>
  <c r="AV46" i="5"/>
  <c r="AV44" i="5"/>
  <c r="AV50" i="5"/>
  <c r="AV43" i="5"/>
  <c r="AZ46" i="5" l="1"/>
  <c r="P45" i="8"/>
  <c r="Q45" i="8" s="1"/>
  <c r="P49" i="8"/>
  <c r="Q49" i="8" s="1"/>
  <c r="AZ50" i="5"/>
  <c r="P42" i="8"/>
  <c r="Q42" i="8" s="1"/>
  <c r="AZ43" i="5"/>
  <c r="P43" i="8"/>
  <c r="Q43" i="8" s="1"/>
  <c r="AZ44" i="5"/>
  <c r="AV40" i="5"/>
  <c r="P39" i="8" l="1"/>
  <c r="AV66" i="5"/>
  <c r="AZ40" i="5"/>
  <c r="AZ66" i="5" s="1"/>
  <c r="P65" i="8" l="1"/>
  <c r="Q39" i="8"/>
  <c r="Q65" i="8" s="1"/>
  <c r="S59" i="6" l="1"/>
  <c r="E59" i="6"/>
  <c r="I59" i="6" l="1"/>
  <c r="AB58" i="8"/>
  <c r="AC58" i="8" s="1"/>
  <c r="AF58" i="8"/>
  <c r="W59" i="6"/>
  <c r="AG58" i="8" l="1"/>
  <c r="E68" i="7" l="1"/>
  <c r="E69" i="6"/>
  <c r="P69" i="3"/>
  <c r="AV68" i="5"/>
  <c r="V68" i="5"/>
  <c r="E68" i="4"/>
  <c r="AJ67" i="8" l="1"/>
  <c r="AK67" i="8" s="1"/>
  <c r="I68" i="7"/>
  <c r="AB67" i="8"/>
  <c r="AC67" i="8" s="1"/>
  <c r="I69" i="6"/>
  <c r="D69" i="3"/>
  <c r="F68" i="4"/>
  <c r="J69" i="3"/>
  <c r="W68" i="5"/>
  <c r="F69" i="6"/>
  <c r="V69" i="3"/>
  <c r="AB69" i="3"/>
  <c r="F68" i="7"/>
  <c r="I68" i="4"/>
  <c r="D67" i="8"/>
  <c r="AZ68" i="5"/>
  <c r="P67" i="8"/>
  <c r="P71" i="3"/>
  <c r="Q69" i="3"/>
  <c r="AD68" i="5"/>
  <c r="L67" i="8"/>
  <c r="M67" i="8" s="1"/>
  <c r="M69" i="3"/>
  <c r="AW68" i="5"/>
  <c r="F70" i="7" l="1"/>
  <c r="J68" i="7"/>
  <c r="F70" i="4"/>
  <c r="J68" i="4"/>
  <c r="BA68" i="5"/>
  <c r="AW70" i="5"/>
  <c r="J69" i="6"/>
  <c r="F71" i="6"/>
  <c r="D71" i="3"/>
  <c r="E69" i="3"/>
  <c r="N69" i="3"/>
  <c r="M71" i="3"/>
  <c r="Q67" i="8"/>
  <c r="E67" i="8"/>
  <c r="AE68" i="5"/>
  <c r="W70" i="5"/>
  <c r="Q71" i="3"/>
  <c r="P73" i="3"/>
  <c r="Q73" i="3" s="1"/>
  <c r="AC69" i="3"/>
  <c r="AB71" i="3"/>
  <c r="V71" i="3"/>
  <c r="W69" i="3"/>
  <c r="K69" i="3"/>
  <c r="J71" i="3"/>
  <c r="V78" i="3" l="1"/>
  <c r="W71" i="3"/>
  <c r="V73" i="3"/>
  <c r="AC71" i="3"/>
  <c r="AB73" i="3"/>
  <c r="AC73" i="3" s="1"/>
  <c r="F72" i="4"/>
  <c r="J72" i="4" s="1"/>
  <c r="J70" i="4"/>
  <c r="K71" i="3"/>
  <c r="J73" i="3"/>
  <c r="K73" i="3" s="1"/>
  <c r="F73" i="6"/>
  <c r="J73" i="6" s="1"/>
  <c r="J71" i="6"/>
  <c r="AW72" i="5"/>
  <c r="BA72" i="5" s="1"/>
  <c r="BA70" i="5"/>
  <c r="E71" i="3"/>
  <c r="D73" i="3"/>
  <c r="E73" i="3" s="1"/>
  <c r="W72" i="5"/>
  <c r="AE72" i="5" s="1"/>
  <c r="AE70" i="5"/>
  <c r="N71" i="3"/>
  <c r="M73" i="3"/>
  <c r="N73" i="3" s="1"/>
  <c r="F72" i="7"/>
  <c r="J72" i="7" s="1"/>
  <c r="J70" i="7"/>
  <c r="V75" i="3" l="1"/>
  <c r="W73" i="3"/>
  <c r="G69" i="3" l="1"/>
  <c r="F68" i="5"/>
  <c r="K68" i="5" l="1"/>
  <c r="G71" i="3"/>
  <c r="H69" i="3"/>
  <c r="AH69" i="3"/>
  <c r="AI69" i="3" s="1"/>
  <c r="G73" i="3" l="1"/>
  <c r="H73" i="3" s="1"/>
  <c r="H71" i="3"/>
  <c r="AH71" i="3"/>
  <c r="AI71" i="3" l="1"/>
  <c r="AH73" i="3"/>
  <c r="AH75" i="3" l="1"/>
  <c r="AI73" i="3"/>
  <c r="E68" i="5" l="1"/>
  <c r="H67" i="8" l="1"/>
  <c r="J68" i="5"/>
  <c r="I67" i="8" l="1"/>
  <c r="AP67" i="8"/>
  <c r="AQ67" i="8" s="1"/>
  <c r="V69" i="5" l="1"/>
  <c r="AD69" i="5" l="1"/>
  <c r="L68" i="8"/>
  <c r="V70" i="5"/>
  <c r="L69" i="8" l="1"/>
  <c r="M68" i="8"/>
  <c r="AD70" i="5"/>
  <c r="V72" i="5"/>
  <c r="AD72" i="5" s="1"/>
  <c r="L71" i="8" l="1"/>
  <c r="M71" i="8" s="1"/>
  <c r="M69" i="8"/>
  <c r="E54" i="7" l="1"/>
  <c r="I54" i="7" l="1"/>
  <c r="AJ53" i="8"/>
  <c r="AK53" i="8" s="1"/>
  <c r="S15" i="6" l="1"/>
  <c r="AF14" i="8" l="1"/>
  <c r="W15" i="6"/>
  <c r="W67" i="6" s="1"/>
  <c r="S67" i="6"/>
  <c r="AG14" i="8" l="1"/>
  <c r="AG65" i="8" s="1"/>
  <c r="AF65" i="8"/>
  <c r="E28" i="7" l="1"/>
  <c r="I28" i="7" l="1"/>
  <c r="M28" i="7" s="1"/>
  <c r="AJ27" i="8"/>
  <c r="AK27" i="8" s="1"/>
  <c r="V34" i="5" l="1"/>
  <c r="V21" i="5"/>
  <c r="L20" i="8" l="1"/>
  <c r="M20" i="8" s="1"/>
  <c r="AD21" i="5"/>
  <c r="AJ21" i="5" s="1"/>
  <c r="AD34" i="5"/>
  <c r="L33" i="8"/>
  <c r="M33" i="8" l="1"/>
  <c r="AJ34" i="5"/>
  <c r="V14" i="5" l="1"/>
  <c r="L13" i="8" l="1"/>
  <c r="AD14" i="5"/>
  <c r="V66" i="5"/>
  <c r="AJ14" i="5" l="1"/>
  <c r="AJ66" i="5" s="1"/>
  <c r="AD66" i="5"/>
  <c r="M13" i="8"/>
  <c r="M65" i="8" s="1"/>
  <c r="L65" i="8"/>
  <c r="E14" i="7" l="1"/>
  <c r="I14" i="7" l="1"/>
  <c r="AJ13" i="8"/>
  <c r="AK13" i="8" l="1"/>
  <c r="L66" i="7" l="1"/>
  <c r="AV69" i="5" l="1"/>
  <c r="P68" i="8" l="1"/>
  <c r="AZ69" i="5"/>
  <c r="AV70" i="5"/>
  <c r="AV72" i="5" l="1"/>
  <c r="AZ72" i="5" s="1"/>
  <c r="AZ70" i="5"/>
  <c r="Q68" i="8"/>
  <c r="P69" i="8"/>
  <c r="Q69" i="8" l="1"/>
  <c r="P71" i="8"/>
  <c r="Q71" i="8" s="1"/>
  <c r="BK22" i="7" l="1"/>
  <c r="W29" i="5" l="1"/>
  <c r="W30" i="5"/>
  <c r="AE30" i="5" l="1"/>
  <c r="AK30" i="5" s="1"/>
  <c r="J30" i="3"/>
  <c r="J29" i="3"/>
  <c r="AE29" i="5"/>
  <c r="K30" i="3" l="1"/>
  <c r="AK29" i="5"/>
  <c r="K29" i="3"/>
  <c r="G20" i="5" l="1"/>
  <c r="G36" i="5"/>
  <c r="G38" i="5"/>
  <c r="G21" i="5"/>
  <c r="G22" i="5"/>
  <c r="G25" i="5"/>
  <c r="G26" i="5"/>
  <c r="G37" i="5"/>
  <c r="G53" i="5"/>
  <c r="G34" i="5"/>
  <c r="G45" i="5"/>
  <c r="G40" i="5"/>
  <c r="G44" i="5"/>
  <c r="G43" i="5"/>
  <c r="G41" i="5"/>
  <c r="G42" i="5"/>
  <c r="G46" i="5"/>
  <c r="G47" i="5"/>
  <c r="G48" i="5"/>
  <c r="G49" i="5"/>
  <c r="G50" i="5"/>
  <c r="G66" i="5" l="1"/>
  <c r="BX63" i="5" l="1"/>
  <c r="CB63" i="5" l="1"/>
  <c r="CD70" i="5" s="1"/>
  <c r="X62" i="8"/>
  <c r="Y62" i="8" s="1"/>
  <c r="BX53" i="5" l="1"/>
  <c r="CB53" i="5" l="1"/>
  <c r="X52" i="8"/>
  <c r="Y52" i="8" s="1"/>
  <c r="T63" i="6" l="1"/>
  <c r="Y63" i="3" l="1"/>
  <c r="Z63" i="3" s="1"/>
  <c r="X63" i="6"/>
  <c r="F63" i="6"/>
  <c r="V63" i="3" l="1"/>
  <c r="W63" i="3" s="1"/>
  <c r="J63" i="6"/>
  <c r="BY63" i="5" l="1"/>
  <c r="O63" i="3" l="1"/>
  <c r="AG63" i="3" s="1"/>
  <c r="CC63" i="5"/>
  <c r="S63" i="3"/>
  <c r="T63" i="3" s="1"/>
  <c r="Y20" i="5" l="1"/>
  <c r="Y36" i="5"/>
  <c r="AG36" i="5" s="1"/>
  <c r="AM36" i="5" s="1"/>
  <c r="Y21" i="5"/>
  <c r="AG21" i="5" s="1"/>
  <c r="AM21" i="5" s="1"/>
  <c r="Y22" i="5"/>
  <c r="AG22" i="5" s="1"/>
  <c r="AM22" i="5" s="1"/>
  <c r="Y25" i="5"/>
  <c r="AG25" i="5" s="1"/>
  <c r="AM25" i="5" s="1"/>
  <c r="Y26" i="5"/>
  <c r="AG26" i="5" s="1"/>
  <c r="AM26" i="5" s="1"/>
  <c r="Y53" i="5"/>
  <c r="AG53" i="5" s="1"/>
  <c r="AM53" i="5" s="1"/>
  <c r="Y47" i="5"/>
  <c r="AG47" i="5" s="1"/>
  <c r="AM47" i="5" s="1"/>
  <c r="AG20" i="5" l="1"/>
  <c r="AM20" i="5" l="1"/>
  <c r="E53" i="5" l="1"/>
  <c r="J53" i="5" l="1"/>
  <c r="H52" i="8"/>
  <c r="I52" i="8" s="1"/>
  <c r="BX22" i="5" l="1"/>
  <c r="BX25" i="5"/>
  <c r="BX21" i="5"/>
  <c r="BX20" i="5"/>
  <c r="BX15" i="5"/>
  <c r="BX28" i="5"/>
  <c r="BX14" i="5"/>
  <c r="BX37" i="5"/>
  <c r="BX27" i="5"/>
  <c r="BX38" i="5"/>
  <c r="CB21" i="5" l="1"/>
  <c r="X20" i="8"/>
  <c r="Y20" i="8" s="1"/>
  <c r="X13" i="8"/>
  <c r="CB14" i="5"/>
  <c r="X26" i="8"/>
  <c r="Y26" i="8" s="1"/>
  <c r="CB27" i="5"/>
  <c r="CB28" i="5"/>
  <c r="X27" i="8"/>
  <c r="Y27" i="8" s="1"/>
  <c r="CB25" i="5"/>
  <c r="X24" i="8"/>
  <c r="Y24" i="8" s="1"/>
  <c r="X37" i="8"/>
  <c r="Y37" i="8" s="1"/>
  <c r="CB38" i="5"/>
  <c r="CB37" i="5"/>
  <c r="X36" i="8"/>
  <c r="Y36" i="8" s="1"/>
  <c r="CB15" i="5"/>
  <c r="X14" i="8"/>
  <c r="Y14" i="8" s="1"/>
  <c r="X19" i="8"/>
  <c r="Y19" i="8" s="1"/>
  <c r="CB20" i="5"/>
  <c r="CB22" i="5"/>
  <c r="X21" i="8"/>
  <c r="Y21" i="8" s="1"/>
  <c r="Y13" i="8" l="1"/>
  <c r="E60" i="7" l="1"/>
  <c r="AJ59" i="8" l="1"/>
  <c r="AK59" i="8" s="1"/>
  <c r="I60" i="7"/>
  <c r="F57" i="6" l="1"/>
  <c r="T57" i="6"/>
  <c r="Y57" i="3" l="1"/>
  <c r="Z57" i="3" s="1"/>
  <c r="X57" i="6"/>
  <c r="V57" i="3"/>
  <c r="J57" i="6"/>
  <c r="W57" i="3" l="1"/>
  <c r="AH57" i="3"/>
  <c r="AI57" i="3" s="1"/>
  <c r="F59" i="6" l="1"/>
  <c r="T59" i="6"/>
  <c r="X59" i="6" l="1"/>
  <c r="Y59" i="3"/>
  <c r="Z59" i="3" s="1"/>
  <c r="J59" i="6"/>
  <c r="V59" i="3"/>
  <c r="T36" i="6"/>
  <c r="T48" i="6"/>
  <c r="T47" i="6"/>
  <c r="T52" i="6"/>
  <c r="T51" i="6"/>
  <c r="F61" i="6"/>
  <c r="F62" i="6"/>
  <c r="F64" i="6"/>
  <c r="V64" i="3" s="1"/>
  <c r="F58" i="6"/>
  <c r="F56" i="6"/>
  <c r="F54" i="6"/>
  <c r="F53" i="6"/>
  <c r="T42" i="6"/>
  <c r="T44" i="6"/>
  <c r="T45" i="6"/>
  <c r="T43" i="6"/>
  <c r="T49" i="6"/>
  <c r="F33" i="6"/>
  <c r="F20" i="6"/>
  <c r="F30" i="6"/>
  <c r="F32" i="6"/>
  <c r="F29" i="6"/>
  <c r="F35" i="6"/>
  <c r="F18" i="6"/>
  <c r="T22" i="6"/>
  <c r="T17" i="6"/>
  <c r="T34" i="6"/>
  <c r="F27" i="6"/>
  <c r="T21" i="6"/>
  <c r="T23" i="6"/>
  <c r="T37" i="6"/>
  <c r="T41" i="6"/>
  <c r="T15" i="6"/>
  <c r="T19" i="6"/>
  <c r="T24" i="6"/>
  <c r="T16" i="6"/>
  <c r="F25" i="6"/>
  <c r="F26" i="6"/>
  <c r="T38" i="6"/>
  <c r="T40" i="6"/>
  <c r="T53" i="6"/>
  <c r="X38" i="6" l="1"/>
  <c r="Y38" i="3"/>
  <c r="Z38" i="3" s="1"/>
  <c r="X34" i="6"/>
  <c r="Y34" i="3"/>
  <c r="Z34" i="3" s="1"/>
  <c r="J18" i="6"/>
  <c r="V18" i="3"/>
  <c r="W18" i="3" s="1"/>
  <c r="V20" i="3"/>
  <c r="W20" i="3" s="1"/>
  <c r="J20" i="6"/>
  <c r="X45" i="6"/>
  <c r="Y45" i="3"/>
  <c r="Z45" i="3" s="1"/>
  <c r="V26" i="3"/>
  <c r="W26" i="3" s="1"/>
  <c r="J26" i="6"/>
  <c r="Y41" i="3"/>
  <c r="Z41" i="3" s="1"/>
  <c r="X41" i="6"/>
  <c r="X17" i="6"/>
  <c r="Y17" i="3"/>
  <c r="Z17" i="3" s="1"/>
  <c r="J35" i="6"/>
  <c r="V35" i="3"/>
  <c r="W35" i="3" s="1"/>
  <c r="J33" i="6"/>
  <c r="V33" i="3"/>
  <c r="W33" i="3" s="1"/>
  <c r="Y44" i="3"/>
  <c r="Z44" i="3" s="1"/>
  <c r="X44" i="6"/>
  <c r="X53" i="6"/>
  <c r="Y53" i="3"/>
  <c r="Z53" i="3" s="1"/>
  <c r="J25" i="6"/>
  <c r="V25" i="3"/>
  <c r="W25" i="3" s="1"/>
  <c r="Y37" i="3"/>
  <c r="Z37" i="3" s="1"/>
  <c r="X37" i="6"/>
  <c r="X22" i="6"/>
  <c r="Y22" i="3"/>
  <c r="Z22" i="3" s="1"/>
  <c r="V29" i="3"/>
  <c r="W29" i="3" s="1"/>
  <c r="J29" i="6"/>
  <c r="Y42" i="3"/>
  <c r="Z42" i="3" s="1"/>
  <c r="X42" i="6"/>
  <c r="J58" i="6"/>
  <c r="V58" i="3"/>
  <c r="Y51" i="3"/>
  <c r="Z51" i="3" s="1"/>
  <c r="X51" i="6"/>
  <c r="Y36" i="3"/>
  <c r="Z36" i="3" s="1"/>
  <c r="X36" i="6"/>
  <c r="W64" i="3"/>
  <c r="AH64" i="3"/>
  <c r="AI64" i="3" s="1"/>
  <c r="Y52" i="3"/>
  <c r="Z52" i="3" s="1"/>
  <c r="X52" i="6"/>
  <c r="Y24" i="3"/>
  <c r="Z24" i="3" s="1"/>
  <c r="X24" i="6"/>
  <c r="X21" i="6"/>
  <c r="Y21" i="3"/>
  <c r="Z21" i="3" s="1"/>
  <c r="Y49" i="3"/>
  <c r="Z49" i="3" s="1"/>
  <c r="X49" i="6"/>
  <c r="J62" i="6"/>
  <c r="V62" i="3"/>
  <c r="X47" i="6"/>
  <c r="Y47" i="3"/>
  <c r="Z47" i="3" s="1"/>
  <c r="W59" i="3"/>
  <c r="AH59" i="3"/>
  <c r="AI59" i="3" s="1"/>
  <c r="Y15" i="3"/>
  <c r="Z15" i="3" s="1"/>
  <c r="X15" i="6"/>
  <c r="Y16" i="3"/>
  <c r="Z16" i="3" s="1"/>
  <c r="X16" i="6"/>
  <c r="Y23" i="3"/>
  <c r="Z23" i="3" s="1"/>
  <c r="X23" i="6"/>
  <c r="J32" i="6"/>
  <c r="V32" i="3"/>
  <c r="W32" i="3" s="1"/>
  <c r="Y40" i="3"/>
  <c r="Z40" i="3" s="1"/>
  <c r="X40" i="6"/>
  <c r="Y19" i="3"/>
  <c r="Z19" i="3" s="1"/>
  <c r="X19" i="6"/>
  <c r="J27" i="6"/>
  <c r="V27" i="3"/>
  <c r="W27" i="3" s="1"/>
  <c r="V30" i="3"/>
  <c r="J30" i="6"/>
  <c r="X43" i="6"/>
  <c r="Y43" i="3"/>
  <c r="Z43" i="3" s="1"/>
  <c r="V53" i="3"/>
  <c r="W53" i="3" s="1"/>
  <c r="J53" i="6"/>
  <c r="J61" i="6"/>
  <c r="V61" i="3"/>
  <c r="V54" i="3"/>
  <c r="J54" i="6"/>
  <c r="Y48" i="3"/>
  <c r="Z48" i="3" s="1"/>
  <c r="X48" i="6"/>
  <c r="J56" i="6"/>
  <c r="V56" i="3"/>
  <c r="F65" i="6"/>
  <c r="T58" i="6"/>
  <c r="T60" i="6"/>
  <c r="T64" i="6"/>
  <c r="Y64" i="3" s="1"/>
  <c r="Z64" i="3" s="1"/>
  <c r="T55" i="6"/>
  <c r="T56" i="6"/>
  <c r="T61" i="6"/>
  <c r="T65" i="6"/>
  <c r="T54" i="6"/>
  <c r="T50" i="6"/>
  <c r="T62" i="6"/>
  <c r="T46" i="6"/>
  <c r="T26" i="6"/>
  <c r="T18" i="6"/>
  <c r="T32" i="6"/>
  <c r="T25" i="6"/>
  <c r="T35" i="6"/>
  <c r="F28" i="6"/>
  <c r="T30" i="6"/>
  <c r="T29" i="6"/>
  <c r="T27" i="6"/>
  <c r="T14" i="6"/>
  <c r="T39" i="6"/>
  <c r="T33" i="6"/>
  <c r="T20" i="6"/>
  <c r="Y35" i="3" l="1"/>
  <c r="Z35" i="3" s="1"/>
  <c r="X35" i="6"/>
  <c r="X46" i="6"/>
  <c r="Y46" i="3"/>
  <c r="Z46" i="3" s="1"/>
  <c r="X56" i="6"/>
  <c r="Y56" i="3"/>
  <c r="Z56" i="3" s="1"/>
  <c r="W56" i="3"/>
  <c r="AH56" i="3"/>
  <c r="AI56" i="3" s="1"/>
  <c r="W61" i="3"/>
  <c r="W58" i="3"/>
  <c r="X14" i="6"/>
  <c r="Y14" i="3"/>
  <c r="X25" i="6"/>
  <c r="Y25" i="3"/>
  <c r="Z25" i="3" s="1"/>
  <c r="Y62" i="3"/>
  <c r="Z62" i="3" s="1"/>
  <c r="X62" i="6"/>
  <c r="Y55" i="3"/>
  <c r="Z55" i="3" s="1"/>
  <c r="X55" i="6"/>
  <c r="W30" i="3"/>
  <c r="AH30" i="3"/>
  <c r="AI30" i="3" s="1"/>
  <c r="Y27" i="3"/>
  <c r="Z27" i="3" s="1"/>
  <c r="X27" i="6"/>
  <c r="X32" i="6"/>
  <c r="Y32" i="3"/>
  <c r="Z32" i="3" s="1"/>
  <c r="Y50" i="3"/>
  <c r="Z50" i="3" s="1"/>
  <c r="X50" i="6"/>
  <c r="W62" i="3"/>
  <c r="AH62" i="3"/>
  <c r="AI62" i="3" s="1"/>
  <c r="X29" i="6"/>
  <c r="Y29" i="3"/>
  <c r="Z29" i="3" s="1"/>
  <c r="Y54" i="3"/>
  <c r="Z54" i="3" s="1"/>
  <c r="X54" i="6"/>
  <c r="X60" i="6"/>
  <c r="Y60" i="3"/>
  <c r="Z60" i="3" s="1"/>
  <c r="V65" i="3"/>
  <c r="W65" i="3" s="1"/>
  <c r="J65" i="6"/>
  <c r="Y20" i="3"/>
  <c r="Z20" i="3" s="1"/>
  <c r="X20" i="6"/>
  <c r="Y30" i="3"/>
  <c r="Z30" i="3" s="1"/>
  <c r="X30" i="6"/>
  <c r="Y18" i="3"/>
  <c r="Z18" i="3" s="1"/>
  <c r="X18" i="6"/>
  <c r="X65" i="6"/>
  <c r="Y65" i="3"/>
  <c r="Z65" i="3" s="1"/>
  <c r="Y58" i="3"/>
  <c r="Z58" i="3" s="1"/>
  <c r="X58" i="6"/>
  <c r="Y39" i="3"/>
  <c r="Z39" i="3" s="1"/>
  <c r="X39" i="6"/>
  <c r="X33" i="6"/>
  <c r="Y33" i="3"/>
  <c r="Z33" i="3" s="1"/>
  <c r="V28" i="3"/>
  <c r="W28" i="3" s="1"/>
  <c r="J28" i="6"/>
  <c r="Y26" i="3"/>
  <c r="Z26" i="3" s="1"/>
  <c r="X26" i="6"/>
  <c r="Y61" i="3"/>
  <c r="Z61" i="3" s="1"/>
  <c r="X61" i="6"/>
  <c r="W54" i="3"/>
  <c r="T28" i="6"/>
  <c r="T67" i="6" s="1"/>
  <c r="Z14" i="3" l="1"/>
  <c r="X28" i="6"/>
  <c r="X67" i="6" s="1"/>
  <c r="Y28" i="3"/>
  <c r="Z28" i="3" s="1"/>
  <c r="Y67" i="3" l="1"/>
  <c r="Z67" i="3"/>
  <c r="E38" i="5" l="1"/>
  <c r="H37" i="8" l="1"/>
  <c r="I37" i="8" s="1"/>
  <c r="J38" i="5"/>
  <c r="E53" i="7" l="1"/>
  <c r="AJ52" i="8" l="1"/>
  <c r="AK52" i="8" s="1"/>
  <c r="I53" i="7"/>
  <c r="E27" i="7"/>
  <c r="I27" i="7" l="1"/>
  <c r="M27" i="7" s="1"/>
  <c r="AJ26" i="8"/>
  <c r="AK26" i="8" s="1"/>
  <c r="E28" i="5" l="1"/>
  <c r="E22" i="5"/>
  <c r="E25" i="5"/>
  <c r="E26" i="5"/>
  <c r="E27" i="5"/>
  <c r="E37" i="5"/>
  <c r="E21" i="5"/>
  <c r="H24" i="8" l="1"/>
  <c r="I24" i="8" s="1"/>
  <c r="J25" i="5"/>
  <c r="H36" i="8"/>
  <c r="I36" i="8" s="1"/>
  <c r="J37" i="5"/>
  <c r="J21" i="5"/>
  <c r="H20" i="8"/>
  <c r="I20" i="8" s="1"/>
  <c r="J27" i="5"/>
  <c r="H26" i="8"/>
  <c r="I26" i="8" s="1"/>
  <c r="H21" i="8"/>
  <c r="I21" i="8" s="1"/>
  <c r="J22" i="5"/>
  <c r="H27" i="8"/>
  <c r="I27" i="8" s="1"/>
  <c r="J28" i="5"/>
  <c r="J26" i="5"/>
  <c r="H25" i="8"/>
  <c r="I25" i="8" s="1"/>
  <c r="E21" i="7" l="1"/>
  <c r="E50" i="7"/>
  <c r="E15" i="7"/>
  <c r="E44" i="7"/>
  <c r="E25" i="7"/>
  <c r="E41" i="7"/>
  <c r="E38" i="7"/>
  <c r="E42" i="7"/>
  <c r="E19" i="7"/>
  <c r="E43" i="7"/>
  <c r="E52" i="7"/>
  <c r="E46" i="7"/>
  <c r="E26" i="7"/>
  <c r="E51" i="7"/>
  <c r="AJ50" i="8" l="1"/>
  <c r="AK50" i="8" s="1"/>
  <c r="I51" i="7"/>
  <c r="I52" i="7"/>
  <c r="AJ51" i="8"/>
  <c r="AK51" i="8" s="1"/>
  <c r="I25" i="7"/>
  <c r="M25" i="7" s="1"/>
  <c r="AJ24" i="8"/>
  <c r="AK24" i="8" s="1"/>
  <c r="AJ49" i="8"/>
  <c r="AK49" i="8" s="1"/>
  <c r="I50" i="7"/>
  <c r="AJ41" i="8"/>
  <c r="AK41" i="8" s="1"/>
  <c r="I42" i="7"/>
  <c r="I26" i="7"/>
  <c r="M26" i="7" s="1"/>
  <c r="AJ25" i="8"/>
  <c r="AK25" i="8" s="1"/>
  <c r="I43" i="7"/>
  <c r="AJ42" i="8"/>
  <c r="AK42" i="8" s="1"/>
  <c r="I38" i="7"/>
  <c r="AJ37" i="8"/>
  <c r="AK37" i="8" s="1"/>
  <c r="AJ43" i="8"/>
  <c r="AK43" i="8" s="1"/>
  <c r="I44" i="7"/>
  <c r="I21" i="7"/>
  <c r="M21" i="7" s="1"/>
  <c r="AJ20" i="8"/>
  <c r="AK20" i="8" s="1"/>
  <c r="I46" i="7"/>
  <c r="AJ45" i="8"/>
  <c r="AK45" i="8" s="1"/>
  <c r="I19" i="7"/>
  <c r="M19" i="7" s="1"/>
  <c r="AJ18" i="8"/>
  <c r="AK18" i="8" s="1"/>
  <c r="I41" i="7"/>
  <c r="AJ40" i="8"/>
  <c r="AK40" i="8" s="1"/>
  <c r="I15" i="7"/>
  <c r="AJ14" i="8"/>
  <c r="E34" i="7"/>
  <c r="E48" i="7"/>
  <c r="E45" i="7"/>
  <c r="E23" i="7"/>
  <c r="E47" i="7"/>
  <c r="E49" i="7"/>
  <c r="E22" i="7"/>
  <c r="I49" i="7" l="1"/>
  <c r="AJ48" i="8"/>
  <c r="AK48" i="8" s="1"/>
  <c r="AK14" i="8"/>
  <c r="AJ46" i="8"/>
  <c r="AK46" i="8" s="1"/>
  <c r="I47" i="7"/>
  <c r="AJ47" i="8"/>
  <c r="AK47" i="8" s="1"/>
  <c r="I48" i="7"/>
  <c r="AJ44" i="8"/>
  <c r="AK44" i="8" s="1"/>
  <c r="I45" i="7"/>
  <c r="I22" i="7"/>
  <c r="M22" i="7" s="1"/>
  <c r="AJ21" i="8"/>
  <c r="AK21" i="8" s="1"/>
  <c r="I23" i="7"/>
  <c r="M23" i="7" s="1"/>
  <c r="AJ22" i="8"/>
  <c r="AK22" i="8" s="1"/>
  <c r="I34" i="7"/>
  <c r="M34" i="7" s="1"/>
  <c r="AJ33" i="8"/>
  <c r="AK33" i="8" s="1"/>
  <c r="BJ22" i="5" l="1"/>
  <c r="T21" i="8" l="1"/>
  <c r="U21" i="8" s="1"/>
  <c r="BN22" i="5"/>
  <c r="BJ43" i="5" l="1"/>
  <c r="BJ46" i="5"/>
  <c r="BJ48" i="5"/>
  <c r="BJ44" i="5"/>
  <c r="BJ42" i="5"/>
  <c r="BJ47" i="5"/>
  <c r="BJ49" i="5"/>
  <c r="BJ40" i="5"/>
  <c r="BJ26" i="5"/>
  <c r="BJ28" i="5"/>
  <c r="BJ38" i="5"/>
  <c r="BJ41" i="5"/>
  <c r="BJ36" i="5"/>
  <c r="T48" i="8" l="1"/>
  <c r="U48" i="8" s="1"/>
  <c r="BN49" i="5"/>
  <c r="BN48" i="5"/>
  <c r="T47" i="8"/>
  <c r="U47" i="8" s="1"/>
  <c r="BN47" i="5"/>
  <c r="T46" i="8"/>
  <c r="U46" i="8" s="1"/>
  <c r="BN46" i="5"/>
  <c r="T45" i="8"/>
  <c r="U45" i="8" s="1"/>
  <c r="BN44" i="5"/>
  <c r="T43" i="8"/>
  <c r="U43" i="8" s="1"/>
  <c r="BN43" i="5"/>
  <c r="T42" i="8"/>
  <c r="U42" i="8" s="1"/>
  <c r="BN42" i="5"/>
  <c r="T41" i="8"/>
  <c r="U41" i="8" s="1"/>
  <c r="BN41" i="5"/>
  <c r="T40" i="8"/>
  <c r="U40" i="8" s="1"/>
  <c r="BN40" i="5"/>
  <c r="T39" i="8"/>
  <c r="U39" i="8" s="1"/>
  <c r="T37" i="8"/>
  <c r="U37" i="8" s="1"/>
  <c r="BN38" i="5"/>
  <c r="BN36" i="5"/>
  <c r="T35" i="8"/>
  <c r="U35" i="8" s="1"/>
  <c r="BN28" i="5"/>
  <c r="T27" i="8"/>
  <c r="U27" i="8" s="1"/>
  <c r="T25" i="8"/>
  <c r="U25" i="8" s="1"/>
  <c r="BN26" i="5"/>
  <c r="E16" i="6" l="1"/>
  <c r="AB15" i="8" l="1"/>
  <c r="AC15" i="8" s="1"/>
  <c r="I16" i="6"/>
  <c r="BX16" i="5" l="1"/>
  <c r="X15" i="8" l="1"/>
  <c r="CB16" i="5"/>
  <c r="CD16" i="5" l="1"/>
  <c r="Y15" i="8"/>
  <c r="CD66" i="5" l="1"/>
  <c r="Z15" i="8"/>
  <c r="Z65" i="8" s="1"/>
  <c r="E33" i="4" l="1"/>
  <c r="D32" i="8" l="1"/>
  <c r="E32" i="8" s="1"/>
  <c r="I33" i="4"/>
  <c r="E43" i="4"/>
  <c r="E49" i="4"/>
  <c r="E46" i="4"/>
  <c r="E42" i="4"/>
  <c r="E44" i="4"/>
  <c r="E50" i="4"/>
  <c r="E48" i="4"/>
  <c r="E45" i="4"/>
  <c r="E47" i="4"/>
  <c r="E40" i="4"/>
  <c r="E41" i="4"/>
  <c r="I45" i="4" l="1"/>
  <c r="D44" i="8"/>
  <c r="E44" i="8" s="1"/>
  <c r="I48" i="4"/>
  <c r="D47" i="8"/>
  <c r="E47" i="8" s="1"/>
  <c r="I50" i="4"/>
  <c r="D49" i="8"/>
  <c r="E49" i="8" s="1"/>
  <c r="I44" i="4"/>
  <c r="D43" i="8"/>
  <c r="E43" i="8" s="1"/>
  <c r="I43" i="4"/>
  <c r="D42" i="8"/>
  <c r="E42" i="8" s="1"/>
  <c r="I40" i="4"/>
  <c r="D39" i="8"/>
  <c r="E39" i="8" s="1"/>
  <c r="I42" i="4"/>
  <c r="D41" i="8"/>
  <c r="E41" i="8" s="1"/>
  <c r="I49" i="4"/>
  <c r="D48" i="8"/>
  <c r="E48" i="8" s="1"/>
  <c r="I41" i="4"/>
  <c r="D40" i="8"/>
  <c r="E40" i="8" s="1"/>
  <c r="I47" i="4"/>
  <c r="D46" i="8"/>
  <c r="E46" i="8" s="1"/>
  <c r="I46" i="4"/>
  <c r="D45" i="8"/>
  <c r="E45" i="8" s="1"/>
  <c r="E51" i="4"/>
  <c r="D50" i="8" l="1"/>
  <c r="E50" i="8" s="1"/>
  <c r="I51" i="4"/>
  <c r="E36" i="4"/>
  <c r="D35" i="8" l="1"/>
  <c r="E35" i="8" s="1"/>
  <c r="I36" i="4"/>
  <c r="BJ25" i="5" l="1"/>
  <c r="T24" i="8" l="1"/>
  <c r="U24" i="8" s="1"/>
  <c r="BN25" i="5"/>
  <c r="E32" i="4" l="1"/>
  <c r="E69" i="4"/>
  <c r="I69" i="4" l="1"/>
  <c r="D68" i="8"/>
  <c r="E70" i="4"/>
  <c r="E66" i="4"/>
  <c r="I32" i="4"/>
  <c r="I66" i="4" s="1"/>
  <c r="D31" i="8"/>
  <c r="E31" i="8" l="1"/>
  <c r="E65" i="8" s="1"/>
  <c r="D65" i="8"/>
  <c r="E72" i="4"/>
  <c r="I72" i="4" s="1"/>
  <c r="I70" i="4"/>
  <c r="E68" i="8"/>
  <c r="D69" i="8"/>
  <c r="D71" i="8" l="1"/>
  <c r="E71" i="8" s="1"/>
  <c r="E69" i="8"/>
  <c r="F52" i="4" l="1"/>
  <c r="F34" i="4"/>
  <c r="D34" i="3" l="1"/>
  <c r="J34" i="4"/>
  <c r="D52" i="3"/>
  <c r="J52" i="4"/>
  <c r="E52" i="3" l="1"/>
  <c r="E34" i="3"/>
  <c r="BK63" i="5" l="1"/>
  <c r="BO63" i="5" l="1"/>
  <c r="P63" i="3"/>
  <c r="Q63" i="3" l="1"/>
  <c r="AH63" i="3"/>
  <c r="AI63" i="3" s="1"/>
  <c r="E60" i="6" l="1"/>
  <c r="AB59" i="8" l="1"/>
  <c r="AC59" i="8" s="1"/>
  <c r="I60" i="6"/>
  <c r="E45" i="6" l="1"/>
  <c r="E49" i="6"/>
  <c r="E40" i="6"/>
  <c r="E44" i="6"/>
  <c r="E41" i="6"/>
  <c r="E42" i="6"/>
  <c r="E37" i="6"/>
  <c r="E34" i="6"/>
  <c r="AB39" i="8" l="1"/>
  <c r="AC39" i="8" s="1"/>
  <c r="I40" i="6"/>
  <c r="I42" i="6"/>
  <c r="AB41" i="8"/>
  <c r="AC41" i="8" s="1"/>
  <c r="I44" i="6"/>
  <c r="AB43" i="8"/>
  <c r="AC43" i="8" s="1"/>
  <c r="AB44" i="8"/>
  <c r="AC44" i="8" s="1"/>
  <c r="I45" i="6"/>
  <c r="I49" i="6"/>
  <c r="AB48" i="8"/>
  <c r="AC48" i="8" s="1"/>
  <c r="AB33" i="8"/>
  <c r="AC33" i="8" s="1"/>
  <c r="I34" i="6"/>
  <c r="AB36" i="8"/>
  <c r="AC36" i="8" s="1"/>
  <c r="I37" i="6"/>
  <c r="I41" i="6"/>
  <c r="AB40" i="8"/>
  <c r="AC40" i="8" s="1"/>
  <c r="E47" i="6"/>
  <c r="I47" i="6" l="1"/>
  <c r="AB46" i="8"/>
  <c r="AC46" i="8" s="1"/>
  <c r="E36" i="6"/>
  <c r="E39" i="6"/>
  <c r="E46" i="6"/>
  <c r="E24" i="6"/>
  <c r="E22" i="6"/>
  <c r="I24" i="6" l="1"/>
  <c r="AB23" i="8"/>
  <c r="AC23" i="8" s="1"/>
  <c r="I39" i="6"/>
  <c r="AB38" i="8"/>
  <c r="AC38" i="8" s="1"/>
  <c r="AB21" i="8"/>
  <c r="AC21" i="8" s="1"/>
  <c r="I22" i="6"/>
  <c r="AB45" i="8"/>
  <c r="AC45" i="8" s="1"/>
  <c r="I46" i="6"/>
  <c r="I36" i="6"/>
  <c r="AB35" i="8"/>
  <c r="AC35" i="8" s="1"/>
  <c r="E50" i="6" l="1"/>
  <c r="E48" i="6"/>
  <c r="E52" i="6"/>
  <c r="E51" i="6"/>
  <c r="E19" i="6"/>
  <c r="E43" i="6"/>
  <c r="I51" i="6" l="1"/>
  <c r="AB50" i="8"/>
  <c r="AC50" i="8" s="1"/>
  <c r="AB47" i="8"/>
  <c r="AC47" i="8" s="1"/>
  <c r="I48" i="6"/>
  <c r="I19" i="6"/>
  <c r="AB18" i="8"/>
  <c r="AC18" i="8" s="1"/>
  <c r="I43" i="6"/>
  <c r="AB42" i="8"/>
  <c r="AC42" i="8" s="1"/>
  <c r="I50" i="6"/>
  <c r="AB49" i="8"/>
  <c r="AC49" i="8" s="1"/>
  <c r="AB51" i="8"/>
  <c r="AC51" i="8" s="1"/>
  <c r="I52" i="6"/>
  <c r="E40" i="7" l="1"/>
  <c r="I40" i="7" l="1"/>
  <c r="AJ39" i="8"/>
  <c r="AK39" i="8" s="1"/>
  <c r="E36" i="7"/>
  <c r="I36" i="7" l="1"/>
  <c r="AJ35" i="8"/>
  <c r="AK35" i="8" s="1"/>
  <c r="BJ27" i="5" l="1"/>
  <c r="T26" i="8" l="1"/>
  <c r="U26" i="8" s="1"/>
  <c r="BN27" i="5"/>
  <c r="E55" i="6" l="1"/>
  <c r="AB54" i="8" l="1"/>
  <c r="AC54" i="8" s="1"/>
  <c r="I55" i="6"/>
  <c r="E38" i="6" l="1"/>
  <c r="AB37" i="8" l="1"/>
  <c r="AC37" i="8" s="1"/>
  <c r="I38" i="6"/>
  <c r="E15" i="6" l="1"/>
  <c r="AB14" i="8" l="1"/>
  <c r="AC14" i="8" s="1"/>
  <c r="I15" i="6"/>
  <c r="BK33" i="5" l="1"/>
  <c r="P33" i="3" l="1"/>
  <c r="Q33" i="3" s="1"/>
  <c r="BO33" i="5"/>
  <c r="BK19" i="5"/>
  <c r="BO19" i="5" l="1"/>
  <c r="P19" i="3"/>
  <c r="Q19" i="3" s="1"/>
  <c r="BY65" i="5" l="1"/>
  <c r="O65" i="3" l="1"/>
  <c r="AG65" i="3" s="1"/>
  <c r="S65" i="3"/>
  <c r="T65" i="3" s="1"/>
  <c r="CC65" i="5"/>
  <c r="BX65" i="5"/>
  <c r="X63" i="8" l="1"/>
  <c r="Y63" i="8" s="1"/>
  <c r="CB65" i="5"/>
  <c r="BK65" i="5" l="1"/>
  <c r="BO65" i="5" l="1"/>
  <c r="P65" i="3"/>
  <c r="Q65" i="3" l="1"/>
  <c r="AH65" i="3"/>
  <c r="AI65" i="3" s="1"/>
  <c r="BX26" i="5" l="1"/>
  <c r="X25" i="8" l="1"/>
  <c r="CB26" i="5"/>
  <c r="Y25" i="8" l="1"/>
  <c r="BY53" i="5" l="1"/>
  <c r="BY20" i="5"/>
  <c r="O53" i="3" l="1"/>
  <c r="AG53" i="3" s="1"/>
  <c r="S53" i="3"/>
  <c r="T53" i="3" s="1"/>
  <c r="CC53" i="5"/>
  <c r="CC20" i="5"/>
  <c r="S20" i="3"/>
  <c r="T20" i="3" s="1"/>
  <c r="O20" i="3"/>
  <c r="AG20" i="3" s="1"/>
  <c r="BY28" i="5" l="1"/>
  <c r="BY25" i="5"/>
  <c r="O28" i="3" l="1"/>
  <c r="AG28" i="3" s="1"/>
  <c r="S28" i="3"/>
  <c r="T28" i="3" s="1"/>
  <c r="CC28" i="5"/>
  <c r="CC25" i="5"/>
  <c r="O25" i="3"/>
  <c r="AG25" i="3" s="1"/>
  <c r="S25" i="3"/>
  <c r="T25" i="3" s="1"/>
  <c r="BY38" i="5"/>
  <c r="BY27" i="5"/>
  <c r="BY22" i="5"/>
  <c r="BY37" i="5"/>
  <c r="BY15" i="5"/>
  <c r="BY21" i="5"/>
  <c r="S38" i="3" l="1"/>
  <c r="T38" i="3" s="1"/>
  <c r="O38" i="3"/>
  <c r="AG38" i="3" s="1"/>
  <c r="CC38" i="5"/>
  <c r="S22" i="3"/>
  <c r="T22" i="3" s="1"/>
  <c r="CC22" i="5"/>
  <c r="O22" i="3"/>
  <c r="AG22" i="3" s="1"/>
  <c r="CC15" i="5"/>
  <c r="O15" i="3"/>
  <c r="AG15" i="3" s="1"/>
  <c r="S15" i="3"/>
  <c r="T15" i="3" s="1"/>
  <c r="S21" i="3"/>
  <c r="T21" i="3" s="1"/>
  <c r="CC21" i="5"/>
  <c r="O21" i="3"/>
  <c r="AG21" i="3" s="1"/>
  <c r="CC37" i="5"/>
  <c r="O37" i="3"/>
  <c r="AG37" i="3" s="1"/>
  <c r="S37" i="3"/>
  <c r="T37" i="3" s="1"/>
  <c r="CC27" i="5"/>
  <c r="O27" i="3"/>
  <c r="AG27" i="3" s="1"/>
  <c r="S27" i="3"/>
  <c r="T27" i="3" s="1"/>
  <c r="BY26" i="5"/>
  <c r="O26" i="3" l="1"/>
  <c r="AG26" i="3" s="1"/>
  <c r="CC26" i="5"/>
  <c r="S26" i="3"/>
  <c r="T26" i="3" s="1"/>
  <c r="F22" i="5" l="1"/>
  <c r="F26" i="5"/>
  <c r="F38" i="5"/>
  <c r="F53" i="5"/>
  <c r="F21" i="5"/>
  <c r="G21" i="3" l="1"/>
  <c r="K21" i="5"/>
  <c r="K26" i="5"/>
  <c r="G26" i="3"/>
  <c r="G22" i="3"/>
  <c r="K22" i="5"/>
  <c r="K38" i="5"/>
  <c r="G38" i="3"/>
  <c r="G53" i="3"/>
  <c r="K53" i="5"/>
  <c r="F27" i="5"/>
  <c r="F25" i="5"/>
  <c r="F37" i="5"/>
  <c r="H22" i="3" l="1"/>
  <c r="H26" i="3"/>
  <c r="G37" i="3"/>
  <c r="K37" i="5"/>
  <c r="H53" i="3"/>
  <c r="H38" i="3"/>
  <c r="G27" i="3"/>
  <c r="K27" i="5"/>
  <c r="G25" i="3"/>
  <c r="K25" i="5"/>
  <c r="H21" i="3"/>
  <c r="H37" i="3" l="1"/>
  <c r="H27" i="3"/>
  <c r="H25" i="3"/>
  <c r="E23" i="6" l="1"/>
  <c r="AB22" i="8" l="1"/>
  <c r="AC22" i="8" s="1"/>
  <c r="I23" i="6"/>
  <c r="E69" i="7" l="1"/>
  <c r="E20" i="7"/>
  <c r="AJ19" i="8" l="1"/>
  <c r="I20" i="7"/>
  <c r="E66" i="7"/>
  <c r="I69" i="7"/>
  <c r="AJ68" i="8"/>
  <c r="E70" i="7"/>
  <c r="AK68" i="8" l="1"/>
  <c r="AJ69" i="8"/>
  <c r="E72" i="7"/>
  <c r="I72" i="7" s="1"/>
  <c r="I70" i="7"/>
  <c r="M20" i="7"/>
  <c r="M66" i="7" s="1"/>
  <c r="I66" i="7"/>
  <c r="AK19" i="8"/>
  <c r="AK65" i="8" s="1"/>
  <c r="AJ65" i="8"/>
  <c r="AK69" i="8" l="1"/>
  <c r="AJ71" i="8"/>
  <c r="AK71" i="8" s="1"/>
  <c r="F50" i="7" l="1"/>
  <c r="F54" i="7"/>
  <c r="F27" i="7"/>
  <c r="F40" i="7"/>
  <c r="F55" i="7"/>
  <c r="F51" i="7"/>
  <c r="F41" i="7"/>
  <c r="F17" i="7"/>
  <c r="F58" i="7"/>
  <c r="F19" i="7"/>
  <c r="F53" i="7"/>
  <c r="F28" i="7"/>
  <c r="F61" i="7"/>
  <c r="F26" i="7"/>
  <c r="AB26" i="3" l="1"/>
  <c r="AC26" i="3" s="1"/>
  <c r="J26" i="7"/>
  <c r="N26" i="7" s="1"/>
  <c r="AB28" i="3"/>
  <c r="AC28" i="3" s="1"/>
  <c r="J28" i="7"/>
  <c r="N28" i="7" s="1"/>
  <c r="AB58" i="3"/>
  <c r="J58" i="7"/>
  <c r="N58" i="7" s="1"/>
  <c r="J41" i="7"/>
  <c r="AB41" i="3"/>
  <c r="AC41" i="3" s="1"/>
  <c r="AB55" i="3"/>
  <c r="AC55" i="3" s="1"/>
  <c r="J55" i="7"/>
  <c r="J27" i="7"/>
  <c r="N27" i="7" s="1"/>
  <c r="AB27" i="3"/>
  <c r="AC27" i="3" s="1"/>
  <c r="AB50" i="3"/>
  <c r="AC50" i="3" s="1"/>
  <c r="J50" i="7"/>
  <c r="J53" i="7"/>
  <c r="AB53" i="3"/>
  <c r="AC53" i="3" s="1"/>
  <c r="J17" i="7"/>
  <c r="N17" i="7" s="1"/>
  <c r="AB17" i="3"/>
  <c r="AC17" i="3" s="1"/>
  <c r="AB54" i="3"/>
  <c r="J54" i="7"/>
  <c r="AB61" i="3"/>
  <c r="J61" i="7"/>
  <c r="AB19" i="3"/>
  <c r="AC19" i="3" s="1"/>
  <c r="J19" i="7"/>
  <c r="N19" i="7" s="1"/>
  <c r="AB51" i="3"/>
  <c r="AC51" i="3" s="1"/>
  <c r="J51" i="7"/>
  <c r="J40" i="7"/>
  <c r="AB40" i="3"/>
  <c r="AC40" i="3" s="1"/>
  <c r="F15" i="7"/>
  <c r="F38" i="7"/>
  <c r="F52" i="7"/>
  <c r="F36" i="7"/>
  <c r="F44" i="7"/>
  <c r="F42" i="7"/>
  <c r="F22" i="7"/>
  <c r="F48" i="7"/>
  <c r="F46" i="7"/>
  <c r="F20" i="7"/>
  <c r="F45" i="7"/>
  <c r="F25" i="7"/>
  <c r="F23" i="7"/>
  <c r="F47" i="7"/>
  <c r="F34" i="7"/>
  <c r="F60" i="7"/>
  <c r="F21" i="7"/>
  <c r="F49" i="7"/>
  <c r="Y41" i="5"/>
  <c r="AG41" i="5" s="1"/>
  <c r="AM41" i="5" s="1"/>
  <c r="Y42" i="5"/>
  <c r="AG42" i="5" s="1"/>
  <c r="AM42" i="5" s="1"/>
  <c r="Y52" i="5"/>
  <c r="AG52" i="5" s="1"/>
  <c r="AM52" i="5" s="1"/>
  <c r="Y46" i="5"/>
  <c r="AG46" i="5" s="1"/>
  <c r="AM46" i="5" s="1"/>
  <c r="Y45" i="5"/>
  <c r="AG45" i="5" s="1"/>
  <c r="AM45" i="5" s="1"/>
  <c r="Y48" i="5"/>
  <c r="AG48" i="5" s="1"/>
  <c r="AM48" i="5" s="1"/>
  <c r="Y40" i="5"/>
  <c r="Y51" i="5"/>
  <c r="AG51" i="5" s="1"/>
  <c r="AM51" i="5" s="1"/>
  <c r="J21" i="7" l="1"/>
  <c r="N21" i="7" s="1"/>
  <c r="AB21" i="3"/>
  <c r="AC21" i="3" s="1"/>
  <c r="AB52" i="3"/>
  <c r="AC52" i="3" s="1"/>
  <c r="J52" i="7"/>
  <c r="AB23" i="3"/>
  <c r="AC23" i="3" s="1"/>
  <c r="J23" i="7"/>
  <c r="N23" i="7" s="1"/>
  <c r="J20" i="7"/>
  <c r="N20" i="7" s="1"/>
  <c r="AB20" i="3"/>
  <c r="AC20" i="3" s="1"/>
  <c r="AB46" i="3"/>
  <c r="AC46" i="3" s="1"/>
  <c r="J46" i="7"/>
  <c r="J42" i="7"/>
  <c r="AB42" i="3"/>
  <c r="AC42" i="3" s="1"/>
  <c r="J38" i="7"/>
  <c r="AB38" i="3"/>
  <c r="AC38" i="3" s="1"/>
  <c r="AC58" i="3"/>
  <c r="AH58" i="3"/>
  <c r="AI58" i="3" s="1"/>
  <c r="AB15" i="3"/>
  <c r="AC15" i="3" s="1"/>
  <c r="AC7" i="3" s="1"/>
  <c r="J15" i="7"/>
  <c r="AB60" i="3"/>
  <c r="AC60" i="3" s="1"/>
  <c r="J60" i="7"/>
  <c r="AB34" i="3"/>
  <c r="AC34" i="3" s="1"/>
  <c r="J34" i="7"/>
  <c r="N34" i="7" s="1"/>
  <c r="AB25" i="3"/>
  <c r="AC25" i="3" s="1"/>
  <c r="J25" i="7"/>
  <c r="N25" i="7" s="1"/>
  <c r="J48" i="7"/>
  <c r="AB48" i="3"/>
  <c r="AC48" i="3" s="1"/>
  <c r="AC61" i="3"/>
  <c r="AH61" i="3"/>
  <c r="AI61" i="3" s="1"/>
  <c r="J49" i="7"/>
  <c r="AB49" i="3"/>
  <c r="AC49" i="3" s="1"/>
  <c r="J44" i="7"/>
  <c r="AB44" i="3"/>
  <c r="AC44" i="3" s="1"/>
  <c r="AB36" i="3"/>
  <c r="AC36" i="3" s="1"/>
  <c r="J36" i="7"/>
  <c r="AG40" i="5"/>
  <c r="AM40" i="5" s="1"/>
  <c r="Y66" i="5"/>
  <c r="AB47" i="3"/>
  <c r="AC47" i="3" s="1"/>
  <c r="J47" i="7"/>
  <c r="AB45" i="3"/>
  <c r="AC45" i="3" s="1"/>
  <c r="J45" i="7"/>
  <c r="AB22" i="3"/>
  <c r="AC22" i="3" s="1"/>
  <c r="J22" i="7"/>
  <c r="N22" i="7" s="1"/>
  <c r="AC54" i="3"/>
  <c r="AH54" i="3"/>
  <c r="AI54" i="3" s="1"/>
  <c r="F43" i="7"/>
  <c r="F14" i="7"/>
  <c r="J14" i="7" l="1"/>
  <c r="AB14" i="3"/>
  <c r="F66" i="7"/>
  <c r="J43" i="7"/>
  <c r="AB43" i="3"/>
  <c r="AC43" i="3" s="1"/>
  <c r="N66" i="7"/>
  <c r="W17" i="5"/>
  <c r="J17" i="3" l="1"/>
  <c r="K17" i="3" s="1"/>
  <c r="AE17" i="5"/>
  <c r="AK17" i="5" s="1"/>
  <c r="AC14" i="3"/>
  <c r="AC67" i="3" s="1"/>
  <c r="AB67" i="3"/>
  <c r="J66" i="7"/>
  <c r="W60" i="5"/>
  <c r="W14" i="5"/>
  <c r="W16" i="5"/>
  <c r="W15" i="5"/>
  <c r="W35" i="5"/>
  <c r="W18" i="5"/>
  <c r="W23" i="5"/>
  <c r="J15" i="3" l="1"/>
  <c r="K15" i="3" s="1"/>
  <c r="AE15" i="5"/>
  <c r="AK15" i="5" s="1"/>
  <c r="J16" i="3"/>
  <c r="K16" i="3" s="1"/>
  <c r="AE16" i="5"/>
  <c r="AK16" i="5" s="1"/>
  <c r="J23" i="3"/>
  <c r="K23" i="3" s="1"/>
  <c r="AE23" i="5"/>
  <c r="AK23" i="5" s="1"/>
  <c r="J18" i="3"/>
  <c r="K18" i="3" s="1"/>
  <c r="AE18" i="5"/>
  <c r="AK18" i="5" s="1"/>
  <c r="AE60" i="5"/>
  <c r="AK60" i="5" s="1"/>
  <c r="J60" i="3"/>
  <c r="K60" i="3" s="1"/>
  <c r="J35" i="3"/>
  <c r="K35" i="3" s="1"/>
  <c r="AE35" i="5"/>
  <c r="AK35" i="5" s="1"/>
  <c r="AE14" i="5"/>
  <c r="J14" i="3"/>
  <c r="W28" i="5"/>
  <c r="W43" i="5"/>
  <c r="W37" i="5"/>
  <c r="W21" i="5"/>
  <c r="W41" i="5"/>
  <c r="W49" i="5"/>
  <c r="W51" i="5"/>
  <c r="W40" i="5"/>
  <c r="W45" i="5"/>
  <c r="W47" i="5"/>
  <c r="AE40" i="5" l="1"/>
  <c r="AK40" i="5" s="1"/>
  <c r="J40" i="3"/>
  <c r="K40" i="3" s="1"/>
  <c r="J21" i="3"/>
  <c r="K21" i="3" s="1"/>
  <c r="AE21" i="5"/>
  <c r="AK21" i="5" s="1"/>
  <c r="J37" i="3"/>
  <c r="K37" i="3" s="1"/>
  <c r="AE37" i="5"/>
  <c r="AK37" i="5" s="1"/>
  <c r="AE47" i="5"/>
  <c r="AK47" i="5" s="1"/>
  <c r="J47" i="3"/>
  <c r="K47" i="3" s="1"/>
  <c r="AE51" i="5"/>
  <c r="AK51" i="5" s="1"/>
  <c r="J51" i="3"/>
  <c r="K51" i="3" s="1"/>
  <c r="AE43" i="5"/>
  <c r="AK43" i="5" s="1"/>
  <c r="J43" i="3"/>
  <c r="K43" i="3" s="1"/>
  <c r="K14" i="3"/>
  <c r="J41" i="3"/>
  <c r="K41" i="3" s="1"/>
  <c r="AE41" i="5"/>
  <c r="AK41" i="5" s="1"/>
  <c r="AE45" i="5"/>
  <c r="AK45" i="5" s="1"/>
  <c r="J45" i="3"/>
  <c r="K45" i="3" s="1"/>
  <c r="AE49" i="5"/>
  <c r="AK49" i="5" s="1"/>
  <c r="J49" i="3"/>
  <c r="K49" i="3" s="1"/>
  <c r="AE28" i="5"/>
  <c r="AK28" i="5" s="1"/>
  <c r="J28" i="3"/>
  <c r="K28" i="3" s="1"/>
  <c r="AK14" i="5"/>
  <c r="W48" i="5"/>
  <c r="W46" i="5"/>
  <c r="W53" i="5"/>
  <c r="W34" i="5"/>
  <c r="W44" i="5"/>
  <c r="W36" i="5"/>
  <c r="W22" i="5"/>
  <c r="W27" i="5"/>
  <c r="W38" i="5"/>
  <c r="W52" i="5"/>
  <c r="W42" i="5"/>
  <c r="W26" i="5"/>
  <c r="W50" i="5"/>
  <c r="W20" i="5"/>
  <c r="J22" i="3" l="1"/>
  <c r="K22" i="3" s="1"/>
  <c r="AE22" i="5"/>
  <c r="AK22" i="5" s="1"/>
  <c r="W25" i="5"/>
  <c r="J38" i="3"/>
  <c r="K38" i="3" s="1"/>
  <c r="AE38" i="5"/>
  <c r="J36" i="3"/>
  <c r="K36" i="3" s="1"/>
  <c r="AE36" i="5"/>
  <c r="AK36" i="5" s="1"/>
  <c r="J46" i="3"/>
  <c r="K46" i="3" s="1"/>
  <c r="AE46" i="5"/>
  <c r="AK46" i="5" s="1"/>
  <c r="J50" i="3"/>
  <c r="K50" i="3" s="1"/>
  <c r="AE50" i="5"/>
  <c r="AK50" i="5" s="1"/>
  <c r="J44" i="3"/>
  <c r="K44" i="3" s="1"/>
  <c r="AE44" i="5"/>
  <c r="AK44" i="5" s="1"/>
  <c r="AE20" i="5"/>
  <c r="J20" i="3"/>
  <c r="W66" i="5"/>
  <c r="J52" i="3"/>
  <c r="K52" i="3" s="1"/>
  <c r="AE52" i="5"/>
  <c r="AK52" i="5" s="1"/>
  <c r="J34" i="3"/>
  <c r="K34" i="3" s="1"/>
  <c r="AE34" i="5"/>
  <c r="AK34" i="5" s="1"/>
  <c r="AE26" i="5"/>
  <c r="AK26" i="5" s="1"/>
  <c r="J26" i="3"/>
  <c r="K26" i="3" s="1"/>
  <c r="AE42" i="5"/>
  <c r="AK42" i="5" s="1"/>
  <c r="J42" i="3"/>
  <c r="K42" i="3" s="1"/>
  <c r="AE27" i="5"/>
  <c r="AK27" i="5" s="1"/>
  <c r="J27" i="3"/>
  <c r="K27" i="3" s="1"/>
  <c r="J53" i="3"/>
  <c r="K53" i="3" s="1"/>
  <c r="AE53" i="5"/>
  <c r="AK53" i="5" s="1"/>
  <c r="AE48" i="5"/>
  <c r="AK48" i="5" s="1"/>
  <c r="J48" i="3"/>
  <c r="K48" i="3" s="1"/>
  <c r="AK38" i="5" l="1"/>
  <c r="AG38" i="5"/>
  <c r="K20" i="3"/>
  <c r="J25" i="3"/>
  <c r="K25" i="3" s="1"/>
  <c r="AE25" i="5"/>
  <c r="AK25" i="5" s="1"/>
  <c r="AK20" i="5"/>
  <c r="AK66" i="5" s="1"/>
  <c r="K67" i="3" l="1"/>
  <c r="AM38" i="5"/>
  <c r="AM66" i="5" s="1"/>
  <c r="AG66" i="5"/>
  <c r="J67" i="3"/>
  <c r="AE66" i="5"/>
  <c r="BJ21" i="5" l="1"/>
  <c r="BN21" i="5" l="1"/>
  <c r="BN66" i="5" s="1"/>
  <c r="T20" i="8"/>
  <c r="BJ66" i="5"/>
  <c r="U20" i="8" l="1"/>
  <c r="U65" i="8" s="1"/>
  <c r="T65" i="8"/>
  <c r="BK60" i="5" l="1"/>
  <c r="BK17" i="5"/>
  <c r="BK23" i="5"/>
  <c r="BO23" i="5" l="1"/>
  <c r="P23" i="3"/>
  <c r="Q23" i="3" s="1"/>
  <c r="BO60" i="5"/>
  <c r="P60" i="3"/>
  <c r="P17" i="3"/>
  <c r="Q17" i="3" s="1"/>
  <c r="BO17" i="5"/>
  <c r="BK15" i="5"/>
  <c r="BK22" i="5"/>
  <c r="BK25" i="5"/>
  <c r="BK53" i="5"/>
  <c r="BK38" i="5"/>
  <c r="BK27" i="5"/>
  <c r="BK37" i="5"/>
  <c r="BK21" i="5"/>
  <c r="BK26" i="5"/>
  <c r="BK28" i="5"/>
  <c r="BK20" i="5"/>
  <c r="BO22" i="5" l="1"/>
  <c r="P22" i="3"/>
  <c r="Q22" i="3" s="1"/>
  <c r="BO28" i="5"/>
  <c r="P28" i="3"/>
  <c r="Q28" i="3" s="1"/>
  <c r="Q60" i="3"/>
  <c r="BO37" i="5"/>
  <c r="P37" i="3"/>
  <c r="Q37" i="3" s="1"/>
  <c r="BO20" i="5"/>
  <c r="P20" i="3"/>
  <c r="Q20" i="3" s="1"/>
  <c r="BO53" i="5"/>
  <c r="P53" i="3"/>
  <c r="Q53" i="3" s="1"/>
  <c r="P38" i="3"/>
  <c r="Q38" i="3" s="1"/>
  <c r="BO38" i="5"/>
  <c r="BO15" i="5"/>
  <c r="P15" i="3"/>
  <c r="Q15" i="3" s="1"/>
  <c r="BO27" i="5"/>
  <c r="P27" i="3"/>
  <c r="Q27" i="3" s="1"/>
  <c r="P26" i="3"/>
  <c r="Q26" i="3" s="1"/>
  <c r="BO26" i="5"/>
  <c r="BO21" i="5"/>
  <c r="P21" i="3"/>
  <c r="Q21" i="3" s="1"/>
  <c r="BO25" i="5"/>
  <c r="BS25" i="5" s="1"/>
  <c r="P25" i="3"/>
  <c r="Q25" i="3" s="1"/>
  <c r="AW50" i="5" l="1"/>
  <c r="AW40" i="5"/>
  <c r="AW26" i="5"/>
  <c r="AW28" i="5"/>
  <c r="AW37" i="5"/>
  <c r="AW33" i="5"/>
  <c r="AW16" i="5"/>
  <c r="AW35" i="5"/>
  <c r="AW18" i="5"/>
  <c r="AW45" i="5"/>
  <c r="AW36" i="5"/>
  <c r="AW49" i="5"/>
  <c r="AW17" i="5"/>
  <c r="AW27" i="5"/>
  <c r="AW43" i="5"/>
  <c r="AW44" i="5"/>
  <c r="AW32" i="5"/>
  <c r="AW51" i="5"/>
  <c r="AW48" i="5"/>
  <c r="AW15" i="5"/>
  <c r="AW53" i="5"/>
  <c r="AW22" i="5"/>
  <c r="AW46" i="5"/>
  <c r="AW14" i="5"/>
  <c r="AW42" i="5"/>
  <c r="AW41" i="5"/>
  <c r="AW23" i="5"/>
  <c r="AW47" i="5"/>
  <c r="AW29" i="5"/>
  <c r="AW21" i="5"/>
  <c r="AW38" i="5"/>
  <c r="AW34" i="5"/>
  <c r="BA23" i="5" l="1"/>
  <c r="M23" i="3"/>
  <c r="M46" i="3"/>
  <c r="N46" i="3" s="1"/>
  <c r="BA46" i="5"/>
  <c r="M41" i="3"/>
  <c r="N41" i="3" s="1"/>
  <c r="BA41" i="5"/>
  <c r="M18" i="3"/>
  <c r="BA18" i="5"/>
  <c r="BA38" i="5"/>
  <c r="M38" i="3"/>
  <c r="BA32" i="5"/>
  <c r="BE32" i="5" s="1"/>
  <c r="M32" i="3"/>
  <c r="N32" i="3" s="1"/>
  <c r="BA35" i="5"/>
  <c r="M35" i="3"/>
  <c r="M40" i="3"/>
  <c r="N40" i="3" s="1"/>
  <c r="BA40" i="5"/>
  <c r="M29" i="3"/>
  <c r="BA29" i="5"/>
  <c r="BE29" i="5" s="1"/>
  <c r="BA48" i="5"/>
  <c r="M48" i="3"/>
  <c r="N48" i="3" s="1"/>
  <c r="M36" i="3"/>
  <c r="N36" i="3" s="1"/>
  <c r="BA36" i="5"/>
  <c r="M37" i="3"/>
  <c r="BA37" i="5"/>
  <c r="BA47" i="5"/>
  <c r="M47" i="3"/>
  <c r="N47" i="3" s="1"/>
  <c r="M42" i="3"/>
  <c r="N42" i="3" s="1"/>
  <c r="BA42" i="5"/>
  <c r="M22" i="3"/>
  <c r="BA22" i="5"/>
  <c r="BE22" i="5" s="1"/>
  <c r="BA44" i="5"/>
  <c r="M44" i="3"/>
  <c r="N44" i="3" s="1"/>
  <c r="BA17" i="5"/>
  <c r="M17" i="3"/>
  <c r="M45" i="3"/>
  <c r="N45" i="3" s="1"/>
  <c r="BA45" i="5"/>
  <c r="M14" i="3"/>
  <c r="BA14" i="5"/>
  <c r="M15" i="3"/>
  <c r="BA15" i="5"/>
  <c r="BA33" i="5"/>
  <c r="BE33" i="5" s="1"/>
  <c r="M33" i="3"/>
  <c r="N33" i="3" s="1"/>
  <c r="BA34" i="5"/>
  <c r="M34" i="3"/>
  <c r="N34" i="3" s="1"/>
  <c r="M27" i="3"/>
  <c r="BA27" i="5"/>
  <c r="BA21" i="5"/>
  <c r="BE21" i="5" s="1"/>
  <c r="M21" i="3"/>
  <c r="M53" i="3"/>
  <c r="BA53" i="5"/>
  <c r="BE53" i="5" s="1"/>
  <c r="BA51" i="5"/>
  <c r="M51" i="3"/>
  <c r="N51" i="3" s="1"/>
  <c r="M16" i="3"/>
  <c r="BA16" i="5"/>
  <c r="M28" i="3"/>
  <c r="BA28" i="5"/>
  <c r="M50" i="3"/>
  <c r="N50" i="3" s="1"/>
  <c r="BA50" i="5"/>
  <c r="BA43" i="5"/>
  <c r="M43" i="3"/>
  <c r="N43" i="3" s="1"/>
  <c r="BA49" i="5"/>
  <c r="M49" i="3"/>
  <c r="N49" i="3" s="1"/>
  <c r="BA26" i="5"/>
  <c r="M26" i="3"/>
  <c r="AW25" i="5"/>
  <c r="AW19" i="5"/>
  <c r="N16" i="3" l="1"/>
  <c r="N26" i="3"/>
  <c r="AH26" i="3"/>
  <c r="AI26" i="3" s="1"/>
  <c r="N22" i="3"/>
  <c r="N37" i="3"/>
  <c r="N29" i="3"/>
  <c r="AH29" i="3"/>
  <c r="AI29" i="3" s="1"/>
  <c r="AW20" i="5"/>
  <c r="N27" i="3"/>
  <c r="AH27" i="3"/>
  <c r="AI27" i="3" s="1"/>
  <c r="N15" i="3"/>
  <c r="N17" i="3"/>
  <c r="N38" i="3"/>
  <c r="M19" i="3"/>
  <c r="BA19" i="5"/>
  <c r="M25" i="3"/>
  <c r="BA25" i="5"/>
  <c r="BE25" i="5" s="1"/>
  <c r="BE66" i="5" s="1"/>
  <c r="N28" i="3"/>
  <c r="AH28" i="3"/>
  <c r="AI28" i="3" s="1"/>
  <c r="N53" i="3"/>
  <c r="AH53" i="3"/>
  <c r="AI53" i="3" s="1"/>
  <c r="N35" i="3"/>
  <c r="AH35" i="3"/>
  <c r="AI35" i="3" s="1"/>
  <c r="N23" i="3"/>
  <c r="N21" i="3"/>
  <c r="N14" i="3"/>
  <c r="N18" i="3"/>
  <c r="AH18" i="3"/>
  <c r="AI18" i="3" s="1"/>
  <c r="N19" i="3" l="1"/>
  <c r="M20" i="3"/>
  <c r="BA20" i="5"/>
  <c r="BA66" i="5" s="1"/>
  <c r="N25" i="3"/>
  <c r="AH25" i="3"/>
  <c r="AI25" i="3" s="1"/>
  <c r="AW66" i="5"/>
  <c r="N20" i="3" l="1"/>
  <c r="N67" i="3" s="1"/>
  <c r="M67" i="3"/>
  <c r="F66" i="6" l="1"/>
  <c r="V66" i="3" l="1"/>
  <c r="W66" i="3" s="1"/>
  <c r="J66" i="6"/>
  <c r="F39" i="6"/>
  <c r="V39" i="3" l="1"/>
  <c r="J39" i="6"/>
  <c r="W39" i="3" l="1"/>
  <c r="AH39" i="3"/>
  <c r="AI39" i="3" s="1"/>
  <c r="F23" i="6" l="1"/>
  <c r="V23" i="3" l="1"/>
  <c r="J23" i="6"/>
  <c r="F24" i="6"/>
  <c r="F15" i="6"/>
  <c r="F34" i="6"/>
  <c r="V24" i="3" l="1"/>
  <c r="J24" i="6"/>
  <c r="V34" i="3"/>
  <c r="W34" i="3" s="1"/>
  <c r="J34" i="6"/>
  <c r="J15" i="6"/>
  <c r="V15" i="3"/>
  <c r="W23" i="3"/>
  <c r="AH23" i="3"/>
  <c r="AI23" i="3" s="1"/>
  <c r="F50" i="6"/>
  <c r="F17" i="6"/>
  <c r="F40" i="6"/>
  <c r="F43" i="6"/>
  <c r="F16" i="6"/>
  <c r="F42" i="6"/>
  <c r="F46" i="6"/>
  <c r="F55" i="6"/>
  <c r="F22" i="6"/>
  <c r="F14" i="6"/>
  <c r="F19" i="6"/>
  <c r="F21" i="6"/>
  <c r="F36" i="6"/>
  <c r="W15" i="3" l="1"/>
  <c r="AH15" i="3"/>
  <c r="AI15" i="3" s="1"/>
  <c r="V40" i="3"/>
  <c r="W40" i="3" s="1"/>
  <c r="J40" i="6"/>
  <c r="J43" i="6"/>
  <c r="V43" i="3"/>
  <c r="W43" i="3" s="1"/>
  <c r="V17" i="3"/>
  <c r="J17" i="6"/>
  <c r="J14" i="6"/>
  <c r="V14" i="3"/>
  <c r="J46" i="6"/>
  <c r="V46" i="3"/>
  <c r="W46" i="3" s="1"/>
  <c r="J50" i="6"/>
  <c r="V50" i="3"/>
  <c r="W50" i="3" s="1"/>
  <c r="V21" i="3"/>
  <c r="J21" i="6"/>
  <c r="J19" i="6"/>
  <c r="V19" i="3"/>
  <c r="J42" i="6"/>
  <c r="V42" i="3"/>
  <c r="W42" i="3" s="1"/>
  <c r="J16" i="6"/>
  <c r="V16" i="3"/>
  <c r="W16" i="3" s="1"/>
  <c r="J36" i="6"/>
  <c r="V36" i="3"/>
  <c r="W36" i="3" s="1"/>
  <c r="V22" i="3"/>
  <c r="J22" i="6"/>
  <c r="J55" i="6"/>
  <c r="V55" i="3"/>
  <c r="AH24" i="3"/>
  <c r="AI24" i="3" s="1"/>
  <c r="W24" i="3"/>
  <c r="F47" i="6"/>
  <c r="F60" i="6"/>
  <c r="F41" i="6"/>
  <c r="F44" i="6"/>
  <c r="F45" i="6"/>
  <c r="F37" i="6"/>
  <c r="F38" i="6"/>
  <c r="F52" i="6"/>
  <c r="F48" i="6"/>
  <c r="F49" i="6"/>
  <c r="F51" i="6"/>
  <c r="J37" i="6" l="1"/>
  <c r="V37" i="3"/>
  <c r="J45" i="6"/>
  <c r="V45" i="3"/>
  <c r="W45" i="3" s="1"/>
  <c r="W55" i="3"/>
  <c r="AH55" i="3"/>
  <c r="AI55" i="3" s="1"/>
  <c r="F67" i="6"/>
  <c r="P72" i="6" s="1"/>
  <c r="V51" i="3"/>
  <c r="W51" i="3" s="1"/>
  <c r="J51" i="6"/>
  <c r="W21" i="3"/>
  <c r="AH21" i="3"/>
  <c r="AI21" i="3" s="1"/>
  <c r="W14" i="3"/>
  <c r="J52" i="6"/>
  <c r="V52" i="3"/>
  <c r="W52" i="3" s="1"/>
  <c r="V47" i="3"/>
  <c r="W47" i="3" s="1"/>
  <c r="J47" i="6"/>
  <c r="V44" i="3"/>
  <c r="W44" i="3" s="1"/>
  <c r="J44" i="6"/>
  <c r="V48" i="3"/>
  <c r="W48" i="3" s="1"/>
  <c r="J48" i="6"/>
  <c r="J41" i="6"/>
  <c r="V41" i="3"/>
  <c r="W41" i="3" s="1"/>
  <c r="W22" i="3"/>
  <c r="AH22" i="3"/>
  <c r="AI22" i="3" s="1"/>
  <c r="J49" i="6"/>
  <c r="V49" i="3"/>
  <c r="W49" i="3" s="1"/>
  <c r="V38" i="3"/>
  <c r="J38" i="6"/>
  <c r="V60" i="3"/>
  <c r="V67" i="3" s="1"/>
  <c r="J60" i="6"/>
  <c r="W19" i="3"/>
  <c r="AH19" i="3"/>
  <c r="AI19" i="3" s="1"/>
  <c r="W17" i="3"/>
  <c r="AH17" i="3"/>
  <c r="AI17" i="3" s="1"/>
  <c r="J67" i="6" l="1"/>
  <c r="W38" i="3"/>
  <c r="AH38" i="3"/>
  <c r="AI38" i="3" s="1"/>
  <c r="W37" i="3"/>
  <c r="AH37" i="3"/>
  <c r="AI37" i="3" s="1"/>
  <c r="W60" i="3"/>
  <c r="AH60" i="3"/>
  <c r="AI60" i="3" s="1"/>
  <c r="W67" i="3" l="1"/>
  <c r="BY42" i="5"/>
  <c r="BY46" i="5"/>
  <c r="BY36" i="5"/>
  <c r="BY43" i="5"/>
  <c r="BX42" i="5"/>
  <c r="BX46" i="5"/>
  <c r="BX36" i="5"/>
  <c r="BX43" i="5"/>
  <c r="BY44" i="5"/>
  <c r="BY50" i="5"/>
  <c r="BY49" i="5"/>
  <c r="BY48" i="5"/>
  <c r="BX48" i="5"/>
  <c r="BX44" i="5"/>
  <c r="BX50" i="5"/>
  <c r="BX49" i="5"/>
  <c r="BY45" i="5"/>
  <c r="BY52" i="5"/>
  <c r="BY41" i="5"/>
  <c r="BY51" i="5"/>
  <c r="BY40" i="5"/>
  <c r="BX40" i="5"/>
  <c r="BX45" i="5"/>
  <c r="BX52" i="5"/>
  <c r="BX41" i="5"/>
  <c r="BX51" i="5"/>
  <c r="O51" i="3" l="1"/>
  <c r="AG51" i="3" s="1"/>
  <c r="CC51" i="5"/>
  <c r="S51" i="3"/>
  <c r="T51" i="3" s="1"/>
  <c r="O49" i="3"/>
  <c r="AG49" i="3" s="1"/>
  <c r="S49" i="3"/>
  <c r="T49" i="3" s="1"/>
  <c r="CC49" i="5"/>
  <c r="X35" i="8"/>
  <c r="Y35" i="8" s="1"/>
  <c r="CB36" i="5"/>
  <c r="S52" i="3"/>
  <c r="T52" i="3" s="1"/>
  <c r="O52" i="3"/>
  <c r="AG52" i="3" s="1"/>
  <c r="CC52" i="5"/>
  <c r="CB49" i="5"/>
  <c r="X48" i="8"/>
  <c r="Y48" i="8" s="1"/>
  <c r="X47" i="8"/>
  <c r="Y47" i="8" s="1"/>
  <c r="CB48" i="5"/>
  <c r="S46" i="3"/>
  <c r="T46" i="3" s="1"/>
  <c r="CC46" i="5"/>
  <c r="O46" i="3"/>
  <c r="AG46" i="3" s="1"/>
  <c r="S50" i="3"/>
  <c r="T50" i="3" s="1"/>
  <c r="O50" i="3"/>
  <c r="AG50" i="3" s="1"/>
  <c r="CC50" i="5"/>
  <c r="S40" i="3"/>
  <c r="T40" i="3" s="1"/>
  <c r="O40" i="3"/>
  <c r="AG40" i="3" s="1"/>
  <c r="CC40" i="5"/>
  <c r="O48" i="3"/>
  <c r="AG48" i="3" s="1"/>
  <c r="CC48" i="5"/>
  <c r="S48" i="3"/>
  <c r="T48" i="3" s="1"/>
  <c r="CC44" i="5"/>
  <c r="S44" i="3"/>
  <c r="T44" i="3" s="1"/>
  <c r="O44" i="3"/>
  <c r="AG44" i="3" s="1"/>
  <c r="X45" i="8"/>
  <c r="Y45" i="8" s="1"/>
  <c r="CB46" i="5"/>
  <c r="X40" i="8"/>
  <c r="Y40" i="8" s="1"/>
  <c r="CB41" i="5"/>
  <c r="CB44" i="5"/>
  <c r="X43" i="8"/>
  <c r="Y43" i="8" s="1"/>
  <c r="CC43" i="5"/>
  <c r="O43" i="3"/>
  <c r="AG43" i="3" s="1"/>
  <c r="S43" i="3"/>
  <c r="T43" i="3" s="1"/>
  <c r="CB52" i="5"/>
  <c r="X51" i="8"/>
  <c r="Y51" i="8" s="1"/>
  <c r="CB51" i="5"/>
  <c r="X50" i="8"/>
  <c r="Y50" i="8" s="1"/>
  <c r="X44" i="8"/>
  <c r="Y44" i="8" s="1"/>
  <c r="CB45" i="5"/>
  <c r="S41" i="3"/>
  <c r="T41" i="3" s="1"/>
  <c r="CC41" i="5"/>
  <c r="O41" i="3"/>
  <c r="AG41" i="3" s="1"/>
  <c r="CB50" i="5"/>
  <c r="X49" i="8"/>
  <c r="Y49" i="8" s="1"/>
  <c r="O42" i="3"/>
  <c r="AG42" i="3" s="1"/>
  <c r="CC42" i="5"/>
  <c r="S42" i="3"/>
  <c r="T42" i="3" s="1"/>
  <c r="CB40" i="5"/>
  <c r="X39" i="8"/>
  <c r="Y39" i="8" s="1"/>
  <c r="S45" i="3"/>
  <c r="T45" i="3" s="1"/>
  <c r="CC45" i="5"/>
  <c r="O45" i="3"/>
  <c r="AG45" i="3" s="1"/>
  <c r="X42" i="8"/>
  <c r="Y42" i="8" s="1"/>
  <c r="CB43" i="5"/>
  <c r="X41" i="8"/>
  <c r="Y41" i="8" s="1"/>
  <c r="CB42" i="5"/>
  <c r="O36" i="3"/>
  <c r="AG36" i="3" s="1"/>
  <c r="CC36" i="5"/>
  <c r="S36" i="3"/>
  <c r="T36" i="3" s="1"/>
  <c r="BX47" i="5"/>
  <c r="BY47" i="5"/>
  <c r="BX34" i="5"/>
  <c r="BY34" i="5"/>
  <c r="X46" i="8" l="1"/>
  <c r="Y46" i="8" s="1"/>
  <c r="CB47" i="5"/>
  <c r="CB66" i="5"/>
  <c r="O47" i="3"/>
  <c r="AG47" i="3" s="1"/>
  <c r="S47" i="3"/>
  <c r="T47" i="3" s="1"/>
  <c r="CC47" i="5"/>
  <c r="CB34" i="5"/>
  <c r="X33" i="8"/>
  <c r="BX66" i="5"/>
  <c r="O34" i="3"/>
  <c r="AG34" i="3" s="1"/>
  <c r="S34" i="3"/>
  <c r="T34" i="3" s="1"/>
  <c r="CC34" i="5"/>
  <c r="Y33" i="8" l="1"/>
  <c r="Y65" i="8" s="1"/>
  <c r="X65" i="8"/>
  <c r="BK40" i="5"/>
  <c r="BY14" i="5"/>
  <c r="BK49" i="5"/>
  <c r="BK51" i="5"/>
  <c r="BY16" i="5"/>
  <c r="BK42" i="5"/>
  <c r="BK43" i="5"/>
  <c r="BK41" i="5"/>
  <c r="BK48" i="5"/>
  <c r="BK45" i="5"/>
  <c r="BK52" i="5"/>
  <c r="BK50" i="5"/>
  <c r="BK36" i="5"/>
  <c r="BK46" i="5"/>
  <c r="BK44" i="5"/>
  <c r="S16" i="3" l="1"/>
  <c r="T16" i="3" s="1"/>
  <c r="O16" i="3"/>
  <c r="AG16" i="3" s="1"/>
  <c r="CC16" i="5"/>
  <c r="CE16" i="5" s="1"/>
  <c r="CE66" i="5" s="1"/>
  <c r="BO46" i="5"/>
  <c r="P46" i="3"/>
  <c r="Q46" i="3" s="1"/>
  <c r="BO50" i="5"/>
  <c r="P50" i="3"/>
  <c r="Q50" i="3" s="1"/>
  <c r="BO44" i="5"/>
  <c r="P44" i="3"/>
  <c r="Q44" i="3" s="1"/>
  <c r="P41" i="3"/>
  <c r="Q41" i="3" s="1"/>
  <c r="BO41" i="5"/>
  <c r="BO43" i="5"/>
  <c r="P43" i="3"/>
  <c r="Q43" i="3" s="1"/>
  <c r="P40" i="3"/>
  <c r="Q40" i="3" s="1"/>
  <c r="BO40" i="5"/>
  <c r="BO45" i="5"/>
  <c r="P45" i="3"/>
  <c r="Q45" i="3" s="1"/>
  <c r="BO51" i="5"/>
  <c r="P51" i="3"/>
  <c r="Q51" i="3" s="1"/>
  <c r="P52" i="3"/>
  <c r="BO52" i="5"/>
  <c r="BO36" i="5"/>
  <c r="P36" i="3"/>
  <c r="Q36" i="3" s="1"/>
  <c r="BO48" i="5"/>
  <c r="P48" i="3"/>
  <c r="Q48" i="3" s="1"/>
  <c r="BO42" i="5"/>
  <c r="P42" i="3"/>
  <c r="Q42" i="3" s="1"/>
  <c r="BO49" i="5"/>
  <c r="P49" i="3"/>
  <c r="Q49" i="3" s="1"/>
  <c r="CC14" i="5"/>
  <c r="CC66" i="5" s="1"/>
  <c r="S14" i="3"/>
  <c r="BY66" i="5"/>
  <c r="BK34" i="5"/>
  <c r="BK47" i="5"/>
  <c r="O14" i="3" l="1"/>
  <c r="BI66" i="5"/>
  <c r="P34" i="3"/>
  <c r="Q34" i="3" s="1"/>
  <c r="BO34" i="5"/>
  <c r="BS34" i="5" s="1"/>
  <c r="T14" i="3"/>
  <c r="T67" i="3" s="1"/>
  <c r="S67" i="3"/>
  <c r="Q52" i="3"/>
  <c r="AH52" i="3"/>
  <c r="AI52" i="3" s="1"/>
  <c r="P47" i="3"/>
  <c r="Q47" i="3" s="1"/>
  <c r="BO47" i="5"/>
  <c r="AG14" i="3" l="1"/>
  <c r="AG67" i="3" s="1"/>
  <c r="O67" i="3"/>
  <c r="BK16" i="5"/>
  <c r="P16" i="3" l="1"/>
  <c r="BO16" i="5"/>
  <c r="BS16" i="5" s="1"/>
  <c r="BS66" i="5" s="1"/>
  <c r="Q16" i="3" l="1"/>
  <c r="AH16" i="3"/>
  <c r="AI16" i="3" s="1"/>
  <c r="F51" i="4" l="1"/>
  <c r="F41" i="4"/>
  <c r="F50" i="4"/>
  <c r="F45" i="4"/>
  <c r="F42" i="4"/>
  <c r="F40" i="4"/>
  <c r="F47" i="4"/>
  <c r="F33" i="4"/>
  <c r="F48" i="4"/>
  <c r="F44" i="4"/>
  <c r="D50" i="3" l="1"/>
  <c r="J50" i="4"/>
  <c r="D48" i="3"/>
  <c r="J48" i="4"/>
  <c r="D51" i="3"/>
  <c r="J51" i="4"/>
  <c r="J33" i="4"/>
  <c r="D33" i="3"/>
  <c r="F43" i="4"/>
  <c r="D47" i="3"/>
  <c r="J47" i="4"/>
  <c r="D42" i="3"/>
  <c r="J42" i="4"/>
  <c r="J41" i="4"/>
  <c r="D41" i="3"/>
  <c r="J45" i="4"/>
  <c r="D45" i="3"/>
  <c r="D40" i="3"/>
  <c r="J40" i="4"/>
  <c r="D44" i="3"/>
  <c r="J44" i="4"/>
  <c r="F46" i="4"/>
  <c r="F36" i="4"/>
  <c r="F49" i="4"/>
  <c r="E45" i="3" l="1"/>
  <c r="E51" i="3"/>
  <c r="AH51" i="3"/>
  <c r="AI51" i="3" s="1"/>
  <c r="D46" i="3"/>
  <c r="J46" i="4"/>
  <c r="E42" i="3"/>
  <c r="E47" i="3"/>
  <c r="J49" i="4"/>
  <c r="D49" i="3"/>
  <c r="E41" i="3"/>
  <c r="D43" i="3"/>
  <c r="J43" i="4"/>
  <c r="E48" i="3"/>
  <c r="E44" i="3"/>
  <c r="E33" i="3"/>
  <c r="AH33" i="3"/>
  <c r="AI33" i="3" s="1"/>
  <c r="E40" i="3"/>
  <c r="D36" i="3"/>
  <c r="J36" i="4"/>
  <c r="E50" i="3"/>
  <c r="F32" i="4"/>
  <c r="J32" i="4" l="1"/>
  <c r="J66" i="4" s="1"/>
  <c r="F66" i="4"/>
  <c r="D32" i="3"/>
  <c r="E46" i="3"/>
  <c r="E43" i="3"/>
  <c r="E49" i="3"/>
  <c r="E36" i="3"/>
  <c r="AH32" i="3" l="1"/>
  <c r="AI32" i="3" s="1"/>
  <c r="E32" i="3"/>
  <c r="E67" i="3" s="1"/>
  <c r="D67" i="3"/>
  <c r="F46" i="5" l="1"/>
  <c r="F50" i="5"/>
  <c r="F36" i="5"/>
  <c r="F43" i="5"/>
  <c r="F34" i="5"/>
  <c r="E20" i="5"/>
  <c r="F48" i="5"/>
  <c r="K50" i="5" l="1"/>
  <c r="G50" i="3"/>
  <c r="G48" i="3"/>
  <c r="K48" i="5"/>
  <c r="K43" i="5"/>
  <c r="G43" i="3"/>
  <c r="K46" i="5"/>
  <c r="G46" i="3"/>
  <c r="G36" i="3"/>
  <c r="K36" i="5"/>
  <c r="G34" i="3"/>
  <c r="K34" i="5"/>
  <c r="H19" i="8"/>
  <c r="J20" i="5"/>
  <c r="F49" i="5"/>
  <c r="F44" i="5"/>
  <c r="F47" i="5"/>
  <c r="F45" i="5"/>
  <c r="F42" i="5"/>
  <c r="F40" i="5"/>
  <c r="F41" i="5"/>
  <c r="E34" i="5"/>
  <c r="E43" i="5"/>
  <c r="E40" i="5"/>
  <c r="E46" i="5"/>
  <c r="E41" i="5"/>
  <c r="E45" i="5"/>
  <c r="E36" i="5"/>
  <c r="E69" i="5"/>
  <c r="E50" i="5"/>
  <c r="E44" i="5"/>
  <c r="E42" i="5"/>
  <c r="E49" i="5"/>
  <c r="E48" i="5"/>
  <c r="E47" i="5"/>
  <c r="H35" i="8" l="1"/>
  <c r="I35" i="8" s="1"/>
  <c r="J36" i="5"/>
  <c r="J34" i="5"/>
  <c r="H33" i="8"/>
  <c r="I33" i="8" s="1"/>
  <c r="K45" i="5"/>
  <c r="G45" i="3"/>
  <c r="I19" i="8"/>
  <c r="K49" i="5"/>
  <c r="G49" i="3"/>
  <c r="J44" i="5"/>
  <c r="H43" i="8"/>
  <c r="I43" i="8" s="1"/>
  <c r="H46" i="8"/>
  <c r="I46" i="8" s="1"/>
  <c r="J47" i="5"/>
  <c r="G41" i="3"/>
  <c r="K41" i="5"/>
  <c r="H36" i="3"/>
  <c r="AH36" i="3"/>
  <c r="AI36" i="3" s="1"/>
  <c r="G47" i="3"/>
  <c r="K47" i="5"/>
  <c r="H47" i="8"/>
  <c r="I47" i="8" s="1"/>
  <c r="J48" i="5"/>
  <c r="J45" i="5"/>
  <c r="H44" i="8"/>
  <c r="I44" i="8" s="1"/>
  <c r="J46" i="5"/>
  <c r="H45" i="8"/>
  <c r="I45" i="8" s="1"/>
  <c r="H39" i="8"/>
  <c r="I39" i="8" s="1"/>
  <c r="J40" i="5"/>
  <c r="H34" i="3"/>
  <c r="AH34" i="3"/>
  <c r="AI34" i="3" s="1"/>
  <c r="H46" i="3"/>
  <c r="AH46" i="3"/>
  <c r="AI46" i="3" s="1"/>
  <c r="H48" i="3"/>
  <c r="AH48" i="3"/>
  <c r="AI48" i="3" s="1"/>
  <c r="H48" i="8"/>
  <c r="I48" i="8" s="1"/>
  <c r="J49" i="5"/>
  <c r="H41" i="8"/>
  <c r="I41" i="8" s="1"/>
  <c r="J42" i="5"/>
  <c r="J43" i="5"/>
  <c r="H42" i="8"/>
  <c r="I42" i="8" s="1"/>
  <c r="K40" i="5"/>
  <c r="G40" i="3"/>
  <c r="G44" i="3"/>
  <c r="K44" i="5"/>
  <c r="H50" i="3"/>
  <c r="AH50" i="3"/>
  <c r="AI50" i="3" s="1"/>
  <c r="H68" i="8"/>
  <c r="J69" i="5"/>
  <c r="E70" i="5"/>
  <c r="H49" i="8"/>
  <c r="I49" i="8" s="1"/>
  <c r="J50" i="5"/>
  <c r="H40" i="8"/>
  <c r="I40" i="8" s="1"/>
  <c r="J41" i="5"/>
  <c r="G42" i="3"/>
  <c r="K42" i="5"/>
  <c r="E66" i="5"/>
  <c r="H43" i="3"/>
  <c r="AH43" i="3"/>
  <c r="AI43" i="3" s="1"/>
  <c r="J66" i="5" l="1"/>
  <c r="I68" i="8"/>
  <c r="H69" i="8"/>
  <c r="H47" i="3"/>
  <c r="AH47" i="3"/>
  <c r="AI47" i="3" s="1"/>
  <c r="H65" i="8"/>
  <c r="H40" i="3"/>
  <c r="AH40" i="3"/>
  <c r="AI40" i="3" s="1"/>
  <c r="I65" i="8"/>
  <c r="H49" i="3"/>
  <c r="AH49" i="3"/>
  <c r="AI49" i="3" s="1"/>
  <c r="H42" i="3"/>
  <c r="AH42" i="3"/>
  <c r="AI42" i="3" s="1"/>
  <c r="H45" i="3"/>
  <c r="AH45" i="3"/>
  <c r="AI45" i="3" s="1"/>
  <c r="E72" i="5"/>
  <c r="J72" i="5" s="1"/>
  <c r="J70" i="5"/>
  <c r="H44" i="3"/>
  <c r="AH44" i="3"/>
  <c r="AI44" i="3" s="1"/>
  <c r="H41" i="3"/>
  <c r="AH41" i="3"/>
  <c r="AI41" i="3" s="1"/>
  <c r="F20" i="5"/>
  <c r="F69" i="5"/>
  <c r="K69" i="5" l="1"/>
  <c r="F70" i="5"/>
  <c r="I69" i="8"/>
  <c r="H71" i="8"/>
  <c r="I71" i="8" s="1"/>
  <c r="G20" i="3"/>
  <c r="K20" i="5"/>
  <c r="K66" i="5" s="1"/>
  <c r="F66" i="5"/>
  <c r="H20" i="3" l="1"/>
  <c r="H67" i="3" s="1"/>
  <c r="G67" i="3"/>
  <c r="AH20" i="3"/>
  <c r="AI20" i="3" s="1"/>
  <c r="F72" i="5"/>
  <c r="K72" i="5" s="1"/>
  <c r="K70" i="5"/>
  <c r="BK14" i="5" l="1"/>
  <c r="P14" i="3" l="1"/>
  <c r="BO14" i="5"/>
  <c r="BO66" i="5" s="1"/>
  <c r="BK66" i="5"/>
  <c r="Q14" i="3" l="1"/>
  <c r="Q67" i="3" s="1"/>
  <c r="P67" i="3"/>
  <c r="AH14" i="3"/>
  <c r="AI14" i="3" l="1"/>
  <c r="AI67" i="3" s="1"/>
  <c r="AH67" i="3"/>
  <c r="E14" i="6" l="1"/>
  <c r="I14" i="6" l="1"/>
  <c r="I67" i="6" s="1"/>
  <c r="E67" i="6"/>
  <c r="AB13" i="8"/>
  <c r="AB65" i="8" l="1"/>
  <c r="AC13" i="8"/>
  <c r="AC65" i="8" s="1"/>
  <c r="E70" i="6"/>
  <c r="AB68" i="8" l="1"/>
  <c r="I70" i="6"/>
  <c r="E71" i="6"/>
  <c r="I71" i="6" l="1"/>
  <c r="E73" i="6"/>
  <c r="I73" i="6" s="1"/>
  <c r="AC68" i="8"/>
  <c r="AB69" i="8"/>
  <c r="AP68" i="8"/>
  <c r="AB71" i="8" l="1"/>
  <c r="AC71" i="8" s="1"/>
  <c r="AC69" i="8"/>
  <c r="AQ68" i="8"/>
  <c r="AP69" i="8"/>
  <c r="AP71" i="8" l="1"/>
  <c r="AQ71" i="8" s="1"/>
  <c r="AQ6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Векинцева Н.П.</author>
  </authors>
  <commentList>
    <comment ref="J17" authorId="0" shapeId="0" xr:uid="{FA90CA86-76CF-427A-9D79-E38C28D3D027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остаток средств ОМС на счете ККВД на 01.10.2021 составил 97,5 млн руб</t>
        </r>
      </text>
    </comment>
  </commentList>
</comments>
</file>

<file path=xl/sharedStrings.xml><?xml version="1.0" encoding="utf-8"?>
<sst xmlns="http://schemas.openxmlformats.org/spreadsheetml/2006/main" count="331" uniqueCount="56">
  <si>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</si>
  <si>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</si>
  <si>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</si>
  <si>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</si>
  <si>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</si>
  <si>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</si>
  <si>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</si>
  <si>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</si>
  <si>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</si>
  <si>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</si>
  <si>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</si>
  <si>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</si>
  <si>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</si>
  <si>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</si>
  <si>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</si>
  <si>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</si>
  <si>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</si>
  <si>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</si>
  <si>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</si>
  <si>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</si>
  <si>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</si>
  <si>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</si>
  <si>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</si>
  <si>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</si>
  <si>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</si>
  <si>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</si>
  <si>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</si>
  <si>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</si>
  <si>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</si>
  <si>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</si>
  <si>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</si>
  <si>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</si>
  <si>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</si>
  <si>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</si>
  <si>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</si>
  <si>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</si>
  <si>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</si>
  <si>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</si>
  <si>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</si>
  <si>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</si>
  <si>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</si>
  <si>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</si>
  <si>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Объемы медицинской помощи на 2021 год</t>
  </si>
  <si>
    <t>Финансовое обеспечение медицинской помощи на 2021 год</t>
  </si>
  <si>
    <t>Мед.реабилитация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</si>
  <si>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</si>
  <si>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</si>
  <si>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Принято к оплате оказанной медицинской помощи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COVID-19")"за 4 месяца 2021 года</t>
  </si>
  <si>
    <t>из них: углубленная диспансеризация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</si>
  <si>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4/2021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</si>
  <si>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5/2021</t>
    </r>
  </si>
  <si>
    <r>
      <t>Принято к оплате оказанной медицинской помощи за 8</t>
    </r>
    <r>
      <rPr>
        <b/>
        <i/>
        <sz val="11"/>
        <color indexed="8"/>
        <rFont val="Times New Roman"/>
        <family val="1"/>
        <charset val="204"/>
      </rPr>
      <t xml:space="preserve"> месяцев 2021 года</t>
    </r>
  </si>
  <si>
    <t>Внесенные в проект планового задания изменения в соответствии с заседанием Комиссии 5/2021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</si>
  <si>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</si>
  <si>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Мед.реабилитация (резерв)</t>
  </si>
  <si>
    <t>от  26.10.2021 года № 5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</si>
</sst>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_-* #,##0.000_р_._-;\-* #,##0.000_р_._-;_-* &quot;-&quot;_р_._-;_-@_-"/>
    <numFmt numFmtId="174" formatCode="#,##0.00_ ;[Red]\-#,##0.00\ 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50">
    <xf numFmtId="0" fontId="0" fillId="0" borderId="0" xfId="0"/>
    <xf numFmtId="0" fontId="25" fillId="0" borderId="0" xfId="34" applyFont="1"/>
    <xf numFmtId="0" fontId="25" fillId="0" borderId="0" xfId="34" applyFont="1" applyFill="1"/>
    <xf numFmtId="0" fontId="25" fillId="0" borderId="0" xfId="34" applyFont="1" applyFill="1" applyAlignment="1">
      <alignment horizontal="center"/>
    </xf>
    <xf numFmtId="170" fontId="25" fillId="0" borderId="10" xfId="35" applyNumberFormat="1" applyFont="1" applyBorder="1" applyAlignment="1" applyProtection="1">
      <alignment horizontal="center" wrapText="1"/>
    </xf>
    <xf numFmtId="170" fontId="25" fillId="0" borderId="11" xfId="35" applyNumberFormat="1" applyFont="1" applyBorder="1" applyAlignment="1" applyProtection="1">
      <alignment horizontal="center" wrapText="1"/>
    </xf>
    <xf numFmtId="165" fontId="25" fillId="22" borderId="11" xfId="34" applyNumberFormat="1" applyFont="1" applyFill="1" applyBorder="1" applyAlignment="1">
      <alignment horizontal="center" wrapText="1"/>
    </xf>
    <xf numFmtId="165" fontId="25" fillId="0" borderId="11" xfId="34" applyNumberFormat="1" applyFont="1" applyFill="1" applyBorder="1" applyAlignment="1">
      <alignment horizontal="center" wrapText="1"/>
    </xf>
    <xf numFmtId="167" fontId="25" fillId="0" borderId="0" xfId="34" applyNumberFormat="1" applyFont="1"/>
    <xf numFmtId="165" fontId="25" fillId="0" borderId="12" xfId="34" applyNumberFormat="1" applyFont="1" applyFill="1" applyBorder="1" applyAlignment="1">
      <alignment horizontal="center" wrapText="1"/>
    </xf>
    <xf numFmtId="170" fontId="25" fillId="0" borderId="12" xfId="35" applyNumberFormat="1" applyFont="1" applyBorder="1" applyAlignment="1" applyProtection="1">
      <alignment horizontal="center" wrapText="1"/>
    </xf>
    <xf numFmtId="165" fontId="25" fillId="0" borderId="13" xfId="35" applyNumberFormat="1" applyFont="1" applyBorder="1" applyAlignment="1" applyProtection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166" fontId="25" fillId="24" borderId="15" xfId="43" applyFont="1" applyFill="1" applyBorder="1"/>
    <xf numFmtId="0" fontId="25" fillId="24" borderId="16" xfId="34" applyFont="1" applyFill="1" applyBorder="1" applyAlignment="1">
      <alignment horizontal="center" wrapText="1"/>
    </xf>
    <xf numFmtId="166" fontId="25" fillId="24" borderId="11" xfId="43" applyFont="1" applyFill="1" applyBorder="1"/>
    <xf numFmtId="0" fontId="25" fillId="24" borderId="17" xfId="34" applyFont="1" applyFill="1" applyBorder="1" applyAlignment="1">
      <alignment horizontal="center" wrapText="1"/>
    </xf>
    <xf numFmtId="166" fontId="25" fillId="24" borderId="12" xfId="43" applyFont="1" applyFill="1" applyBorder="1"/>
    <xf numFmtId="0" fontId="26" fillId="24" borderId="18" xfId="34" applyFont="1" applyFill="1" applyBorder="1" applyAlignment="1">
      <alignment horizontal="center" wrapText="1"/>
    </xf>
    <xf numFmtId="166" fontId="26" fillId="24" borderId="19" xfId="43" applyFont="1" applyFill="1" applyBorder="1"/>
    <xf numFmtId="0" fontId="26" fillId="0" borderId="0" xfId="34" applyFont="1" applyAlignment="1"/>
    <xf numFmtId="0" fontId="25" fillId="0" borderId="0" xfId="0" applyFont="1" applyFill="1"/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22" borderId="11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/>
    </xf>
    <xf numFmtId="0" fontId="25" fillId="0" borderId="21" xfId="0" applyFont="1" applyFill="1" applyBorder="1"/>
    <xf numFmtId="0" fontId="25" fillId="0" borderId="20" xfId="34" applyFont="1" applyFill="1" applyBorder="1" applyAlignment="1">
      <alignment horizontal="center"/>
    </xf>
    <xf numFmtId="0" fontId="25" fillId="0" borderId="20" xfId="0" applyFont="1" applyFill="1" applyBorder="1"/>
    <xf numFmtId="0" fontId="25" fillId="0" borderId="20" xfId="0" applyFont="1" applyBorder="1"/>
    <xf numFmtId="0" fontId="25" fillId="0" borderId="20" xfId="0" applyFont="1" applyBorder="1" applyAlignment="1">
      <alignment horizontal="left"/>
    </xf>
    <xf numFmtId="0" fontId="25" fillId="0" borderId="22" xfId="0" applyFont="1" applyBorder="1"/>
    <xf numFmtId="0" fontId="25" fillId="0" borderId="23" xfId="36" applyFont="1" applyFill="1" applyBorder="1"/>
    <xf numFmtId="0" fontId="25" fillId="0" borderId="20" xfId="36" applyFont="1" applyFill="1" applyBorder="1"/>
    <xf numFmtId="0" fontId="25" fillId="0" borderId="24" xfId="36" applyFont="1" applyFill="1" applyBorder="1"/>
    <xf numFmtId="166" fontId="25" fillId="0" borderId="0" xfId="34" applyNumberFormat="1" applyFont="1"/>
    <xf numFmtId="166" fontId="25" fillId="0" borderId="16" xfId="34" applyNumberFormat="1" applyFont="1" applyBorder="1"/>
    <xf numFmtId="0" fontId="25" fillId="0" borderId="25" xfId="34" applyFont="1" applyBorder="1"/>
    <xf numFmtId="0" fontId="25" fillId="0" borderId="26" xfId="34" applyFont="1" applyBorder="1"/>
    <xf numFmtId="166" fontId="25" fillId="0" borderId="27" xfId="34" applyNumberFormat="1" applyFont="1" applyFill="1" applyBorder="1"/>
    <xf numFmtId="0" fontId="26" fillId="0" borderId="0" xfId="34" applyFont="1"/>
    <xf numFmtId="166" fontId="25" fillId="0" borderId="0" xfId="43" applyFont="1"/>
    <xf numFmtId="0" fontId="27" fillId="22" borderId="28" xfId="34" applyFont="1" applyFill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6" fontId="25" fillId="0" borderId="10" xfId="35" applyNumberFormat="1" applyFont="1" applyBorder="1" applyAlignment="1" applyProtection="1">
      <alignment horizontal="center" wrapText="1"/>
    </xf>
    <xf numFmtId="166" fontId="25" fillId="0" borderId="11" xfId="35" applyNumberFormat="1" applyFont="1" applyBorder="1" applyAlignment="1" applyProtection="1">
      <alignment horizontal="center" wrapText="1"/>
    </xf>
    <xf numFmtId="169" fontId="25" fillId="22" borderId="28" xfId="34" applyNumberFormat="1" applyFont="1" applyFill="1" applyBorder="1" applyAlignment="1">
      <alignment horizontal="center" wrapText="1"/>
    </xf>
    <xf numFmtId="166" fontId="25" fillId="22" borderId="11" xfId="34" applyNumberFormat="1" applyFont="1" applyFill="1" applyBorder="1" applyAlignment="1">
      <alignment horizontal="center" wrapText="1"/>
    </xf>
    <xf numFmtId="169" fontId="25" fillId="0" borderId="11" xfId="34" applyNumberFormat="1" applyFont="1" applyBorder="1" applyAlignment="1">
      <alignment horizontal="center" wrapText="1"/>
    </xf>
    <xf numFmtId="169" fontId="25" fillId="22" borderId="11" xfId="34" applyNumberFormat="1" applyFont="1" applyFill="1" applyBorder="1" applyAlignment="1">
      <alignment horizontal="center" wrapText="1"/>
    </xf>
    <xf numFmtId="166" fontId="25" fillId="0" borderId="11" xfId="34" applyNumberFormat="1" applyFont="1" applyFill="1" applyBorder="1" applyAlignment="1">
      <alignment horizontal="center" wrapText="1"/>
    </xf>
    <xf numFmtId="166" fontId="25" fillId="22" borderId="16" xfId="34" applyNumberFormat="1" applyFont="1" applyFill="1" applyBorder="1" applyAlignment="1">
      <alignment horizontal="center" wrapText="1"/>
    </xf>
    <xf numFmtId="169" fontId="25" fillId="0" borderId="10" xfId="35" applyNumberFormat="1" applyFont="1" applyBorder="1" applyAlignment="1" applyProtection="1">
      <alignment horizontal="center" wrapText="1"/>
    </xf>
    <xf numFmtId="169" fontId="25" fillId="0" borderId="11" xfId="35" applyNumberFormat="1" applyFont="1" applyBorder="1" applyAlignment="1" applyProtection="1">
      <alignment horizontal="center" wrapText="1"/>
    </xf>
    <xf numFmtId="166" fontId="25" fillId="0" borderId="29" xfId="35" applyNumberFormat="1" applyFont="1" applyBorder="1" applyAlignment="1" applyProtection="1">
      <alignment horizontal="center" wrapText="1"/>
    </xf>
    <xf numFmtId="166" fontId="25" fillId="22" borderId="10" xfId="34" applyNumberFormat="1" applyFont="1" applyFill="1" applyBorder="1"/>
    <xf numFmtId="166" fontId="25" fillId="22" borderId="11" xfId="34" applyNumberFormat="1" applyFont="1" applyFill="1" applyBorder="1"/>
    <xf numFmtId="168" fontId="25" fillId="22" borderId="28" xfId="34" applyNumberFormat="1" applyFont="1" applyFill="1" applyBorder="1" applyAlignment="1">
      <alignment horizontal="center" wrapText="1"/>
    </xf>
    <xf numFmtId="171" fontId="25" fillId="22" borderId="11" xfId="34" applyNumberFormat="1" applyFont="1" applyFill="1" applyBorder="1" applyAlignment="1">
      <alignment horizontal="center" wrapText="1"/>
    </xf>
    <xf numFmtId="166" fontId="25" fillId="0" borderId="30" xfId="35" applyNumberFormat="1" applyFont="1" applyBorder="1" applyAlignment="1" applyProtection="1">
      <alignment horizontal="center" wrapText="1"/>
    </xf>
    <xf numFmtId="166" fontId="25" fillId="0" borderId="13" xfId="35" applyNumberFormat="1" applyFont="1" applyBorder="1" applyAlignment="1" applyProtection="1">
      <alignment horizontal="center" wrapText="1"/>
    </xf>
    <xf numFmtId="169" fontId="25" fillId="22" borderId="31" xfId="34" applyNumberFormat="1" applyFont="1" applyFill="1" applyBorder="1" applyAlignment="1">
      <alignment horizontal="center" wrapText="1"/>
    </xf>
    <xf numFmtId="166" fontId="25" fillId="22" borderId="13" xfId="34" applyNumberFormat="1" applyFont="1" applyFill="1" applyBorder="1" applyAlignment="1">
      <alignment horizontal="center" wrapText="1"/>
    </xf>
    <xf numFmtId="169" fontId="25" fillId="0" borderId="13" xfId="34" applyNumberFormat="1" applyFont="1" applyBorder="1" applyAlignment="1">
      <alignment horizontal="center" wrapText="1"/>
    </xf>
    <xf numFmtId="169" fontId="25" fillId="22" borderId="13" xfId="34" applyNumberFormat="1" applyFont="1" applyFill="1" applyBorder="1" applyAlignment="1">
      <alignment horizontal="center" wrapText="1"/>
    </xf>
    <xf numFmtId="166" fontId="25" fillId="0" borderId="13" xfId="34" applyNumberFormat="1" applyFont="1" applyFill="1" applyBorder="1" applyAlignment="1">
      <alignment horizontal="center" wrapText="1"/>
    </xf>
    <xf numFmtId="166" fontId="25" fillId="22" borderId="27" xfId="34" applyNumberFormat="1" applyFont="1" applyFill="1" applyBorder="1" applyAlignment="1">
      <alignment horizontal="center" wrapText="1"/>
    </xf>
    <xf numFmtId="169" fontId="25" fillId="0" borderId="30" xfId="35" applyNumberFormat="1" applyFont="1" applyBorder="1" applyAlignment="1" applyProtection="1">
      <alignment horizontal="center" wrapText="1"/>
    </xf>
    <xf numFmtId="169" fontId="25" fillId="0" borderId="13" xfId="35" applyNumberFormat="1" applyFont="1" applyBorder="1" applyAlignment="1" applyProtection="1">
      <alignment horizontal="center" wrapText="1"/>
    </xf>
    <xf numFmtId="166" fontId="25" fillId="0" borderId="32" xfId="35" applyNumberFormat="1" applyFont="1" applyBorder="1" applyAlignment="1" applyProtection="1">
      <alignment horizontal="center" wrapText="1"/>
    </xf>
    <xf numFmtId="166" fontId="25" fillId="22" borderId="30" xfId="34" applyNumberFormat="1" applyFont="1" applyFill="1" applyBorder="1"/>
    <xf numFmtId="166" fontId="25" fillId="22" borderId="13" xfId="34" applyNumberFormat="1" applyFont="1" applyFill="1" applyBorder="1"/>
    <xf numFmtId="165" fontId="25" fillId="22" borderId="12" xfId="34" applyNumberFormat="1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5" fontId="25" fillId="0" borderId="16" xfId="34" applyNumberFormat="1" applyFont="1" applyFill="1" applyBorder="1" applyAlignment="1">
      <alignment horizontal="center" wrapText="1"/>
    </xf>
    <xf numFmtId="165" fontId="25" fillId="0" borderId="17" xfId="34" applyNumberFormat="1" applyFont="1" applyFill="1" applyBorder="1" applyAlignment="1">
      <alignment horizontal="center" wrapText="1"/>
    </xf>
    <xf numFmtId="0" fontId="25" fillId="0" borderId="22" xfId="34" applyFont="1" applyFill="1" applyBorder="1" applyAlignment="1">
      <alignment horizontal="center"/>
    </xf>
    <xf numFmtId="0" fontId="25" fillId="0" borderId="22" xfId="36" applyFont="1" applyFill="1" applyBorder="1"/>
    <xf numFmtId="170" fontId="25" fillId="0" borderId="33" xfId="35" applyNumberFormat="1" applyFont="1" applyBorder="1" applyAlignment="1" applyProtection="1">
      <alignment horizontal="center" wrapText="1"/>
    </xf>
    <xf numFmtId="166" fontId="25" fillId="0" borderId="34" xfId="35" applyNumberFormat="1" applyFont="1" applyBorder="1" applyAlignment="1" applyProtection="1">
      <alignment horizontal="center" wrapText="1"/>
    </xf>
    <xf numFmtId="166" fontId="25" fillId="0" borderId="12" xfId="35" applyNumberFormat="1" applyFont="1" applyBorder="1" applyAlignment="1" applyProtection="1">
      <alignment horizontal="center" wrapText="1"/>
    </xf>
    <xf numFmtId="0" fontId="25" fillId="0" borderId="35" xfId="34" applyFont="1" applyFill="1" applyBorder="1" applyAlignment="1">
      <alignment horizontal="center"/>
    </xf>
    <xf numFmtId="0" fontId="25" fillId="0" borderId="35" xfId="36" applyFont="1" applyFill="1" applyBorder="1"/>
    <xf numFmtId="170" fontId="25" fillId="0" borderId="36" xfId="35" applyNumberFormat="1" applyFont="1" applyBorder="1" applyAlignment="1" applyProtection="1">
      <alignment horizontal="center" wrapText="1"/>
    </xf>
    <xf numFmtId="166" fontId="25" fillId="0" borderId="37" xfId="35" applyNumberFormat="1" applyFont="1" applyBorder="1" applyAlignment="1" applyProtection="1">
      <alignment horizontal="center" wrapText="1"/>
    </xf>
    <xf numFmtId="170" fontId="25" fillId="0" borderId="19" xfId="35" applyNumberFormat="1" applyFont="1" applyBorder="1" applyAlignment="1" applyProtection="1">
      <alignment horizontal="center" wrapText="1"/>
    </xf>
    <xf numFmtId="166" fontId="25" fillId="0" borderId="19" xfId="35" applyNumberFormat="1" applyFont="1" applyBorder="1" applyAlignment="1" applyProtection="1">
      <alignment horizontal="center" wrapText="1"/>
    </xf>
    <xf numFmtId="165" fontId="25" fillId="22" borderId="19" xfId="34" applyNumberFormat="1" applyFont="1" applyFill="1" applyBorder="1" applyAlignment="1">
      <alignment horizontal="center" wrapText="1"/>
    </xf>
    <xf numFmtId="165" fontId="25" fillId="0" borderId="19" xfId="34" applyNumberFormat="1" applyFont="1" applyFill="1" applyBorder="1" applyAlignment="1">
      <alignment horizontal="center" wrapText="1"/>
    </xf>
    <xf numFmtId="165" fontId="25" fillId="0" borderId="18" xfId="34" applyNumberFormat="1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0" fontId="25" fillId="24" borderId="28" xfId="34" applyFont="1" applyFill="1" applyBorder="1" applyAlignment="1">
      <alignment horizontal="center" wrapText="1"/>
    </xf>
    <xf numFmtId="0" fontId="25" fillId="24" borderId="39" xfId="34" applyFont="1" applyFill="1" applyBorder="1" applyAlignment="1">
      <alignment horizontal="center" wrapText="1"/>
    </xf>
    <xf numFmtId="0" fontId="26" fillId="24" borderId="40" xfId="34" applyFont="1" applyFill="1" applyBorder="1" applyAlignment="1">
      <alignment horizontal="center" wrapText="1"/>
    </xf>
    <xf numFmtId="0" fontId="25" fillId="0" borderId="11" xfId="0" applyFont="1" applyFill="1" applyBorder="1"/>
    <xf numFmtId="0" fontId="25" fillId="0" borderId="11" xfId="0" applyFont="1" applyBorder="1"/>
    <xf numFmtId="0" fontId="25" fillId="0" borderId="11" xfId="0" applyFont="1" applyBorder="1" applyAlignment="1">
      <alignment horizontal="left"/>
    </xf>
    <xf numFmtId="0" fontId="25" fillId="0" borderId="11" xfId="36" applyFont="1" applyFill="1" applyBorder="1"/>
    <xf numFmtId="0" fontId="25" fillId="0" borderId="12" xfId="36" applyFont="1" applyFill="1" applyBorder="1"/>
    <xf numFmtId="0" fontId="25" fillId="0" borderId="19" xfId="36" applyFont="1" applyFill="1" applyBorder="1"/>
    <xf numFmtId="0" fontId="25" fillId="0" borderId="21" xfId="34" applyFont="1" applyBorder="1" applyAlignment="1">
      <alignment horizontal="center"/>
    </xf>
    <xf numFmtId="0" fontId="25" fillId="0" borderId="41" xfId="0" applyFont="1" applyFill="1" applyBorder="1"/>
    <xf numFmtId="165" fontId="25" fillId="22" borderId="41" xfId="34" applyNumberFormat="1" applyFont="1" applyFill="1" applyBorder="1" applyAlignment="1">
      <alignment horizontal="center" wrapText="1"/>
    </xf>
    <xf numFmtId="165" fontId="25" fillId="0" borderId="41" xfId="34" applyNumberFormat="1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9" xfId="34" applyFont="1" applyFill="1" applyBorder="1" applyAlignment="1">
      <alignment horizontal="center" vertical="center" wrapText="1"/>
    </xf>
    <xf numFmtId="0" fontId="27" fillId="22" borderId="19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7" xfId="34" applyFont="1" applyFill="1" applyBorder="1" applyAlignment="1">
      <alignment horizontal="center" vertical="center" wrapText="1"/>
    </xf>
    <xf numFmtId="169" fontId="25" fillId="22" borderId="41" xfId="34" applyNumberFormat="1" applyFont="1" applyFill="1" applyBorder="1" applyAlignment="1">
      <alignment horizontal="center" wrapText="1"/>
    </xf>
    <xf numFmtId="169" fontId="25" fillId="22" borderId="12" xfId="34" applyNumberFormat="1" applyFont="1" applyFill="1" applyBorder="1" applyAlignment="1">
      <alignment horizontal="center" wrapText="1"/>
    </xf>
    <xf numFmtId="169" fontId="25" fillId="22" borderId="19" xfId="34" applyNumberFormat="1" applyFont="1" applyFill="1" applyBorder="1" applyAlignment="1">
      <alignment horizontal="center" wrapText="1"/>
    </xf>
    <xf numFmtId="169" fontId="25" fillId="0" borderId="41" xfId="34" applyNumberFormat="1" applyFont="1" applyFill="1" applyBorder="1" applyAlignment="1">
      <alignment horizontal="center" wrapText="1"/>
    </xf>
    <xf numFmtId="169" fontId="25" fillId="0" borderId="11" xfId="34" applyNumberFormat="1" applyFont="1" applyFill="1" applyBorder="1" applyAlignment="1">
      <alignment horizontal="center" wrapText="1"/>
    </xf>
    <xf numFmtId="169" fontId="25" fillId="0" borderId="12" xfId="34" applyNumberFormat="1" applyFont="1" applyFill="1" applyBorder="1" applyAlignment="1">
      <alignment horizontal="center" wrapText="1"/>
    </xf>
    <xf numFmtId="169" fontId="25" fillId="0" borderId="19" xfId="34" applyNumberFormat="1" applyFont="1" applyFill="1" applyBorder="1" applyAlignment="1">
      <alignment horizontal="center" wrapText="1"/>
    </xf>
    <xf numFmtId="169" fontId="25" fillId="0" borderId="41" xfId="0" applyNumberFormat="1" applyFont="1" applyFill="1" applyBorder="1"/>
    <xf numFmtId="169" fontId="25" fillId="0" borderId="11" xfId="0" applyNumberFormat="1" applyFont="1" applyFill="1" applyBorder="1"/>
    <xf numFmtId="169" fontId="25" fillId="0" borderId="11" xfId="0" applyNumberFormat="1" applyFont="1" applyBorder="1"/>
    <xf numFmtId="169" fontId="25" fillId="0" borderId="11" xfId="0" applyNumberFormat="1" applyFont="1" applyBorder="1" applyAlignment="1">
      <alignment horizontal="left"/>
    </xf>
    <xf numFmtId="169" fontId="25" fillId="0" borderId="11" xfId="36" applyNumberFormat="1" applyFont="1" applyFill="1" applyBorder="1"/>
    <xf numFmtId="169" fontId="25" fillId="0" borderId="12" xfId="36" applyNumberFormat="1" applyFont="1" applyFill="1" applyBorder="1"/>
    <xf numFmtId="169" fontId="25" fillId="0" borderId="19" xfId="36" applyNumberFormat="1" applyFont="1" applyFill="1" applyBorder="1"/>
    <xf numFmtId="169" fontId="25" fillId="0" borderId="42" xfId="34" applyNumberFormat="1" applyFont="1" applyFill="1" applyBorder="1" applyAlignment="1">
      <alignment horizontal="center" wrapText="1"/>
    </xf>
    <xf numFmtId="169" fontId="25" fillId="0" borderId="16" xfId="34" applyNumberFormat="1" applyFont="1" applyFill="1" applyBorder="1" applyAlignment="1">
      <alignment horizontal="center" wrapText="1"/>
    </xf>
    <xf numFmtId="169" fontId="25" fillId="0" borderId="17" xfId="34" applyNumberFormat="1" applyFont="1" applyFill="1" applyBorder="1" applyAlignment="1">
      <alignment horizontal="center" wrapText="1"/>
    </xf>
    <xf numFmtId="169" fontId="25" fillId="0" borderId="18" xfId="34" applyNumberFormat="1" applyFont="1" applyFill="1" applyBorder="1" applyAlignment="1">
      <alignment horizontal="center" wrapText="1"/>
    </xf>
    <xf numFmtId="4" fontId="25" fillId="0" borderId="41" xfId="34" applyNumberFormat="1" applyFont="1" applyFill="1" applyBorder="1" applyAlignment="1">
      <alignment horizontal="center" wrapText="1"/>
    </xf>
    <xf numFmtId="4" fontId="25" fillId="0" borderId="11" xfId="34" applyNumberFormat="1" applyFont="1" applyFill="1" applyBorder="1" applyAlignment="1">
      <alignment horizontal="center" wrapText="1"/>
    </xf>
    <xf numFmtId="4" fontId="22" fillId="0" borderId="0" xfId="0" applyNumberFormat="1" applyFont="1"/>
    <xf numFmtId="4" fontId="25" fillId="0" borderId="12" xfId="34" applyNumberFormat="1" applyFont="1" applyFill="1" applyBorder="1" applyAlignment="1">
      <alignment horizontal="center" wrapText="1"/>
    </xf>
    <xf numFmtId="4" fontId="25" fillId="0" borderId="19" xfId="34" applyNumberFormat="1" applyFont="1" applyFill="1" applyBorder="1" applyAlignment="1">
      <alignment horizontal="center" wrapText="1"/>
    </xf>
    <xf numFmtId="4" fontId="25" fillId="0" borderId="42" xfId="34" applyNumberFormat="1" applyFont="1" applyFill="1" applyBorder="1" applyAlignment="1">
      <alignment horizontal="center" wrapText="1"/>
    </xf>
    <xf numFmtId="4" fontId="25" fillId="0" borderId="16" xfId="34" applyNumberFormat="1" applyFont="1" applyFill="1" applyBorder="1" applyAlignment="1">
      <alignment horizontal="center" wrapText="1"/>
    </xf>
    <xf numFmtId="4" fontId="25" fillId="0" borderId="17" xfId="34" applyNumberFormat="1" applyFont="1" applyFill="1" applyBorder="1" applyAlignment="1">
      <alignment horizontal="center" wrapText="1"/>
    </xf>
    <xf numFmtId="4" fontId="25" fillId="0" borderId="18" xfId="34" applyNumberFormat="1" applyFont="1" applyFill="1" applyBorder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28" fillId="0" borderId="0" xfId="34" applyFont="1"/>
    <xf numFmtId="0" fontId="29" fillId="0" borderId="0" xfId="34" applyFont="1"/>
    <xf numFmtId="0" fontId="30" fillId="0" borderId="0" xfId="0" applyFont="1"/>
    <xf numFmtId="0" fontId="31" fillId="0" borderId="0" xfId="34" applyFont="1" applyAlignment="1">
      <alignment horizontal="center" vertical="center" wrapText="1"/>
    </xf>
    <xf numFmtId="0" fontId="32" fillId="0" borderId="10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22" borderId="11" xfId="34" applyFont="1" applyFill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22" borderId="0" xfId="34" applyFont="1" applyFill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3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172" fontId="35" fillId="0" borderId="11" xfId="35" applyNumberFormat="1" applyFont="1" applyBorder="1" applyAlignment="1">
      <alignment horizontal="right" wrapText="1"/>
    </xf>
    <xf numFmtId="170" fontId="35" fillId="0" borderId="16" xfId="35" applyNumberFormat="1" applyFont="1" applyBorder="1" applyAlignment="1">
      <alignment horizontal="center" wrapText="1"/>
    </xf>
    <xf numFmtId="0" fontId="37" fillId="22" borderId="0" xfId="34" applyFont="1" applyFill="1"/>
    <xf numFmtId="167" fontId="28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8" fillId="23" borderId="0" xfId="34" applyNumberFormat="1" applyFont="1" applyFill="1"/>
    <xf numFmtId="0" fontId="28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3" fillId="0" borderId="20" xfId="36" applyFont="1" applyBorder="1"/>
    <xf numFmtId="0" fontId="33" fillId="0" borderId="24" xfId="36" applyFont="1" applyBorder="1"/>
    <xf numFmtId="170" fontId="35" fillId="0" borderId="17" xfId="35" applyNumberFormat="1" applyFont="1" applyBorder="1" applyAlignment="1">
      <alignment horizontal="center" wrapText="1"/>
    </xf>
    <xf numFmtId="0" fontId="33" fillId="0" borderId="22" xfId="34" applyFont="1" applyBorder="1" applyAlignment="1">
      <alignment horizontal="center"/>
    </xf>
    <xf numFmtId="0" fontId="33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3" fillId="0" borderId="35" xfId="34" applyFont="1" applyBorder="1" applyAlignment="1">
      <alignment horizontal="center"/>
    </xf>
    <xf numFmtId="0" fontId="33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5" fillId="0" borderId="29" xfId="35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66" fontId="38" fillId="24" borderId="15" xfId="48" applyFont="1" applyFill="1" applyBorder="1"/>
    <xf numFmtId="170" fontId="38" fillId="24" borderId="11" xfId="48" applyNumberFormat="1" applyFont="1" applyFill="1" applyBorder="1"/>
    <xf numFmtId="166" fontId="38" fillId="24" borderId="11" xfId="48" applyFont="1" applyFill="1" applyBorder="1"/>
    <xf numFmtId="170" fontId="38" fillId="24" borderId="12" xfId="48" applyNumberFormat="1" applyFont="1" applyFill="1" applyBorder="1"/>
    <xf numFmtId="166" fontId="38" fillId="24" borderId="12" xfId="48" applyFont="1" applyFill="1" applyBorder="1"/>
    <xf numFmtId="170" fontId="39" fillId="24" borderId="19" xfId="48" applyNumberFormat="1" applyFont="1" applyFill="1" applyBorder="1"/>
    <xf numFmtId="166" fontId="39" fillId="24" borderId="19" xfId="48" applyFont="1" applyFill="1" applyBorder="1"/>
    <xf numFmtId="164" fontId="25" fillId="24" borderId="28" xfId="34" applyNumberFormat="1" applyFont="1" applyFill="1" applyBorder="1" applyAlignment="1">
      <alignment horizontal="center" wrapText="1"/>
    </xf>
    <xf numFmtId="165" fontId="25" fillId="24" borderId="28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5" fillId="0" borderId="0" xfId="34" applyFont="1" applyAlignment="1"/>
    <xf numFmtId="166" fontId="26" fillId="24" borderId="40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5" fillId="24" borderId="28" xfId="43" applyFont="1" applyFill="1" applyBorder="1" applyAlignment="1">
      <alignment horizontal="center" wrapText="1"/>
    </xf>
    <xf numFmtId="166" fontId="25" fillId="24" borderId="39" xfId="43" applyFont="1" applyFill="1" applyBorder="1" applyAlignment="1">
      <alignment horizontal="center" wrapText="1"/>
    </xf>
    <xf numFmtId="164" fontId="26" fillId="0" borderId="0" xfId="34" applyNumberFormat="1" applyFont="1" applyAlignment="1"/>
    <xf numFmtId="0" fontId="25" fillId="0" borderId="53" xfId="34" applyFont="1" applyFill="1" applyBorder="1" applyAlignment="1">
      <alignment horizontal="center"/>
    </xf>
    <xf numFmtId="0" fontId="25" fillId="0" borderId="53" xfId="36" applyFont="1" applyFill="1" applyBorder="1"/>
    <xf numFmtId="170" fontId="25" fillId="0" borderId="68" xfId="35" applyNumberFormat="1" applyFont="1" applyBorder="1" applyAlignment="1" applyProtection="1">
      <alignment horizontal="center" wrapText="1"/>
    </xf>
    <xf numFmtId="166" fontId="25" fillId="0" borderId="56" xfId="35" applyNumberFormat="1" applyFont="1" applyBorder="1" applyAlignment="1" applyProtection="1">
      <alignment horizontal="center" wrapText="1"/>
    </xf>
    <xf numFmtId="170" fontId="25" fillId="0" borderId="69" xfId="35" applyNumberFormat="1" applyFont="1" applyBorder="1" applyAlignment="1" applyProtection="1">
      <alignment horizontal="center" wrapText="1"/>
    </xf>
    <xf numFmtId="166" fontId="25" fillId="0" borderId="69" xfId="35" applyNumberFormat="1" applyFont="1" applyBorder="1" applyAlignment="1" applyProtection="1">
      <alignment horizontal="center" wrapText="1"/>
    </xf>
    <xf numFmtId="165" fontId="25" fillId="22" borderId="69" xfId="34" applyNumberFormat="1" applyFont="1" applyFill="1" applyBorder="1" applyAlignment="1">
      <alignment horizontal="center" wrapText="1"/>
    </xf>
    <xf numFmtId="169" fontId="25" fillId="22" borderId="69" xfId="34" applyNumberFormat="1" applyFont="1" applyFill="1" applyBorder="1" applyAlignment="1">
      <alignment horizontal="center" wrapText="1"/>
    </xf>
    <xf numFmtId="165" fontId="25" fillId="0" borderId="69" xfId="34" applyNumberFormat="1" applyFont="1" applyFill="1" applyBorder="1" applyAlignment="1">
      <alignment horizontal="center" wrapText="1"/>
    </xf>
    <xf numFmtId="165" fontId="25" fillId="0" borderId="70" xfId="34" applyNumberFormat="1" applyFont="1" applyFill="1" applyBorder="1" applyAlignment="1">
      <alignment horizontal="center" wrapText="1"/>
    </xf>
    <xf numFmtId="169" fontId="25" fillId="0" borderId="69" xfId="34" applyNumberFormat="1" applyFont="1" applyFill="1" applyBorder="1" applyAlignment="1">
      <alignment horizontal="center" wrapText="1"/>
    </xf>
    <xf numFmtId="0" fontId="33" fillId="0" borderId="53" xfId="34" applyFont="1" applyBorder="1" applyAlignment="1">
      <alignment horizontal="center"/>
    </xf>
    <xf numFmtId="0" fontId="33" fillId="0" borderId="53" xfId="36" applyFont="1" applyBorder="1"/>
    <xf numFmtId="170" fontId="35" fillId="0" borderId="68" xfId="35" applyNumberFormat="1" applyFont="1" applyBorder="1" applyAlignment="1">
      <alignment horizontal="center" wrapText="1"/>
    </xf>
    <xf numFmtId="170" fontId="35" fillId="0" borderId="69" xfId="35" applyNumberFormat="1" applyFont="1" applyBorder="1" applyAlignment="1">
      <alignment horizontal="center" wrapText="1"/>
    </xf>
    <xf numFmtId="165" fontId="36" fillId="22" borderId="69" xfId="34" applyNumberFormat="1" applyFont="1" applyFill="1" applyBorder="1" applyAlignment="1">
      <alignment horizontal="center" wrapText="1"/>
    </xf>
    <xf numFmtId="165" fontId="36" fillId="0" borderId="69" xfId="34" applyNumberFormat="1" applyFont="1" applyBorder="1" applyAlignment="1">
      <alignment horizontal="center" wrapText="1"/>
    </xf>
    <xf numFmtId="165" fontId="35" fillId="0" borderId="69" xfId="35" applyNumberFormat="1" applyFont="1" applyBorder="1" applyAlignment="1">
      <alignment horizontal="center" wrapText="1"/>
    </xf>
    <xf numFmtId="38" fontId="36" fillId="0" borderId="60" xfId="34" applyNumberFormat="1" applyFont="1" applyBorder="1" applyAlignment="1">
      <alignment horizontal="center" wrapText="1"/>
    </xf>
    <xf numFmtId="0" fontId="25" fillId="0" borderId="46" xfId="34" applyFont="1" applyFill="1" applyBorder="1" applyAlignment="1">
      <alignment horizontal="center"/>
    </xf>
    <xf numFmtId="0" fontId="25" fillId="0" borderId="47" xfId="36" applyFont="1" applyFill="1" applyBorder="1"/>
    <xf numFmtId="166" fontId="25" fillId="0" borderId="33" xfId="35" applyNumberFormat="1" applyFont="1" applyBorder="1" applyAlignment="1" applyProtection="1">
      <alignment horizontal="center" wrapText="1"/>
    </xf>
    <xf numFmtId="169" fontId="25" fillId="22" borderId="39" xfId="34" applyNumberFormat="1" applyFont="1" applyFill="1" applyBorder="1" applyAlignment="1">
      <alignment horizontal="center" wrapText="1"/>
    </xf>
    <xf numFmtId="166" fontId="25" fillId="22" borderId="12" xfId="34" applyNumberFormat="1" applyFont="1" applyFill="1" applyBorder="1" applyAlignment="1">
      <alignment horizontal="center" wrapText="1"/>
    </xf>
    <xf numFmtId="169" fontId="25" fillId="0" borderId="12" xfId="34" applyNumberFormat="1" applyFont="1" applyBorder="1" applyAlignment="1">
      <alignment horizontal="center" wrapText="1"/>
    </xf>
    <xf numFmtId="166" fontId="25" fillId="0" borderId="12" xfId="34" applyNumberFormat="1" applyFont="1" applyFill="1" applyBorder="1" applyAlignment="1">
      <alignment horizontal="center" wrapText="1"/>
    </xf>
    <xf numFmtId="166" fontId="25" fillId="22" borderId="17" xfId="34" applyNumberFormat="1" applyFont="1" applyFill="1" applyBorder="1" applyAlignment="1">
      <alignment horizontal="center" wrapText="1"/>
    </xf>
    <xf numFmtId="169" fontId="25" fillId="0" borderId="33" xfId="35" applyNumberFormat="1" applyFont="1" applyBorder="1" applyAlignment="1" applyProtection="1">
      <alignment horizontal="center" wrapText="1"/>
    </xf>
    <xf numFmtId="169" fontId="25" fillId="0" borderId="12" xfId="35" applyNumberFormat="1" applyFont="1" applyBorder="1" applyAlignment="1" applyProtection="1">
      <alignment horizontal="center" wrapText="1"/>
    </xf>
    <xf numFmtId="166" fontId="25" fillId="22" borderId="33" xfId="34" applyNumberFormat="1" applyFont="1" applyFill="1" applyBorder="1"/>
    <xf numFmtId="166" fontId="25" fillId="22" borderId="12" xfId="34" applyNumberFormat="1" applyFont="1" applyFill="1" applyBorder="1"/>
    <xf numFmtId="166" fontId="25" fillId="0" borderId="17" xfId="34" applyNumberFormat="1" applyFont="1" applyBorder="1"/>
    <xf numFmtId="0" fontId="27" fillId="0" borderId="40" xfId="34" applyFont="1" applyFill="1" applyBorder="1" applyAlignment="1">
      <alignment horizontal="center" vertical="center" wrapText="1"/>
    </xf>
    <xf numFmtId="169" fontId="25" fillId="0" borderId="61" xfId="34" applyNumberFormat="1" applyFont="1" applyFill="1" applyBorder="1" applyAlignment="1">
      <alignment horizontal="center" wrapText="1"/>
    </xf>
    <xf numFmtId="169" fontId="25" fillId="0" borderId="28" xfId="34" applyNumberFormat="1" applyFont="1" applyFill="1" applyBorder="1" applyAlignment="1">
      <alignment horizontal="center" wrapText="1"/>
    </xf>
    <xf numFmtId="169" fontId="25" fillId="0" borderId="39" xfId="34" applyNumberFormat="1" applyFont="1" applyFill="1" applyBorder="1" applyAlignment="1">
      <alignment horizontal="center" wrapText="1"/>
    </xf>
    <xf numFmtId="169" fontId="25" fillId="0" borderId="40" xfId="34" applyNumberFormat="1" applyFont="1" applyFill="1" applyBorder="1" applyAlignment="1">
      <alignment horizontal="center" wrapText="1"/>
    </xf>
    <xf numFmtId="165" fontId="25" fillId="0" borderId="62" xfId="34" applyNumberFormat="1" applyFont="1" applyFill="1" applyBorder="1" applyAlignment="1">
      <alignment horizontal="center" wrapText="1"/>
    </xf>
    <xf numFmtId="165" fontId="25" fillId="0" borderId="29" xfId="34" applyNumberFormat="1" applyFont="1" applyFill="1" applyBorder="1" applyAlignment="1">
      <alignment horizontal="center" wrapText="1"/>
    </xf>
    <xf numFmtId="165" fontId="25" fillId="0" borderId="34" xfId="34" applyNumberFormat="1" applyFont="1" applyFill="1" applyBorder="1" applyAlignment="1">
      <alignment horizontal="center" wrapText="1"/>
    </xf>
    <xf numFmtId="165" fontId="25" fillId="0" borderId="37" xfId="34" applyNumberFormat="1" applyFont="1" applyFill="1" applyBorder="1" applyAlignment="1">
      <alignment horizontal="center" wrapText="1"/>
    </xf>
    <xf numFmtId="165" fontId="25" fillId="0" borderId="74" xfId="34" applyNumberFormat="1" applyFont="1" applyFill="1" applyBorder="1" applyAlignment="1">
      <alignment horizontal="center" wrapText="1"/>
    </xf>
    <xf numFmtId="165" fontId="25" fillId="0" borderId="10" xfId="34" applyNumberFormat="1" applyFont="1" applyFill="1" applyBorder="1" applyAlignment="1">
      <alignment horizontal="center" wrapText="1"/>
    </xf>
    <xf numFmtId="165" fontId="25" fillId="0" borderId="33" xfId="34" applyNumberFormat="1" applyFont="1" applyFill="1" applyBorder="1" applyAlignment="1">
      <alignment horizontal="center" wrapText="1"/>
    </xf>
    <xf numFmtId="165" fontId="25" fillId="0" borderId="36" xfId="34" applyNumberFormat="1" applyFont="1" applyFill="1" applyBorder="1" applyAlignment="1">
      <alignment horizontal="center" wrapText="1"/>
    </xf>
    <xf numFmtId="0" fontId="25" fillId="0" borderId="62" xfId="0" applyFont="1" applyFill="1" applyBorder="1"/>
    <xf numFmtId="0" fontId="25" fillId="0" borderId="29" xfId="0" applyFont="1" applyFill="1" applyBorder="1"/>
    <xf numFmtId="0" fontId="25" fillId="0" borderId="29" xfId="0" applyFont="1" applyBorder="1"/>
    <xf numFmtId="0" fontId="25" fillId="0" borderId="29" xfId="0" applyFont="1" applyBorder="1" applyAlignment="1">
      <alignment horizontal="left"/>
    </xf>
    <xf numFmtId="0" fontId="25" fillId="0" borderId="29" xfId="36" applyFont="1" applyFill="1" applyBorder="1"/>
    <xf numFmtId="0" fontId="25" fillId="0" borderId="34" xfId="36" applyFont="1" applyFill="1" applyBorder="1"/>
    <xf numFmtId="0" fontId="25" fillId="0" borderId="37" xfId="36" applyFont="1" applyFill="1" applyBorder="1"/>
    <xf numFmtId="0" fontId="25" fillId="0" borderId="74" xfId="0" applyFont="1" applyFill="1" applyBorder="1"/>
    <xf numFmtId="169" fontId="25" fillId="0" borderId="42" xfId="0" applyNumberFormat="1" applyFont="1" applyFill="1" applyBorder="1"/>
    <xf numFmtId="0" fontId="25" fillId="0" borderId="10" xfId="0" applyFont="1" applyFill="1" applyBorder="1"/>
    <xf numFmtId="169" fontId="25" fillId="0" borderId="16" xfId="0" applyNumberFormat="1" applyFont="1" applyFill="1" applyBorder="1"/>
    <xf numFmtId="0" fontId="25" fillId="0" borderId="10" xfId="0" applyFont="1" applyBorder="1"/>
    <xf numFmtId="169" fontId="25" fillId="0" borderId="16" xfId="0" applyNumberFormat="1" applyFont="1" applyBorder="1"/>
    <xf numFmtId="0" fontId="25" fillId="0" borderId="10" xfId="0" applyFont="1" applyBorder="1" applyAlignment="1">
      <alignment horizontal="left"/>
    </xf>
    <xf numFmtId="169" fontId="25" fillId="0" borderId="16" xfId="0" applyNumberFormat="1" applyFont="1" applyBorder="1" applyAlignment="1">
      <alignment horizontal="left"/>
    </xf>
    <xf numFmtId="0" fontId="25" fillId="0" borderId="10" xfId="36" applyFont="1" applyFill="1" applyBorder="1"/>
    <xf numFmtId="169" fontId="25" fillId="0" borderId="16" xfId="36" applyNumberFormat="1" applyFont="1" applyFill="1" applyBorder="1"/>
    <xf numFmtId="0" fontId="25" fillId="0" borderId="33" xfId="36" applyFont="1" applyFill="1" applyBorder="1"/>
    <xf numFmtId="169" fontId="25" fillId="0" borderId="17" xfId="36" applyNumberFormat="1" applyFont="1" applyFill="1" applyBorder="1"/>
    <xf numFmtId="0" fontId="25" fillId="0" borderId="36" xfId="36" applyFont="1" applyFill="1" applyBorder="1"/>
    <xf numFmtId="169" fontId="25" fillId="0" borderId="18" xfId="36" applyNumberFormat="1" applyFont="1" applyFill="1" applyBorder="1"/>
    <xf numFmtId="0" fontId="27" fillId="22" borderId="36" xfId="34" applyFont="1" applyFill="1" applyBorder="1" applyAlignment="1">
      <alignment horizontal="center" vertical="center" wrapText="1"/>
    </xf>
    <xf numFmtId="0" fontId="27" fillId="22" borderId="18" xfId="34" applyFont="1" applyFill="1" applyBorder="1" applyAlignment="1">
      <alignment horizontal="center" vertical="center" wrapText="1"/>
    </xf>
    <xf numFmtId="165" fontId="25" fillId="22" borderId="10" xfId="34" applyNumberFormat="1" applyFont="1" applyFill="1" applyBorder="1" applyAlignment="1">
      <alignment horizontal="center" wrapText="1"/>
    </xf>
    <xf numFmtId="169" fontId="25" fillId="22" borderId="16" xfId="34" applyNumberFormat="1" applyFont="1" applyFill="1" applyBorder="1" applyAlignment="1">
      <alignment horizontal="center" wrapText="1"/>
    </xf>
    <xf numFmtId="169" fontId="25" fillId="22" borderId="17" xfId="34" applyNumberFormat="1" applyFont="1" applyFill="1" applyBorder="1" applyAlignment="1">
      <alignment horizontal="center" wrapText="1"/>
    </xf>
    <xf numFmtId="165" fontId="25" fillId="22" borderId="33" xfId="34" applyNumberFormat="1" applyFont="1" applyFill="1" applyBorder="1" applyAlignment="1">
      <alignment horizontal="center" wrapText="1"/>
    </xf>
    <xf numFmtId="165" fontId="25" fillId="22" borderId="36" xfId="34" applyNumberFormat="1" applyFont="1" applyFill="1" applyBorder="1" applyAlignment="1">
      <alignment horizontal="center" wrapText="1"/>
    </xf>
    <xf numFmtId="169" fontId="25" fillId="22" borderId="18" xfId="34" applyNumberFormat="1" applyFont="1" applyFill="1" applyBorder="1" applyAlignment="1">
      <alignment horizont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169" fontId="25" fillId="0" borderId="49" xfId="0" applyNumberFormat="1" applyFont="1" applyFill="1" applyBorder="1"/>
    <xf numFmtId="169" fontId="25" fillId="0" borderId="81" xfId="0" applyNumberFormat="1" applyFont="1" applyFill="1" applyBorder="1"/>
    <xf numFmtId="169" fontId="25" fillId="0" borderId="81" xfId="0" applyNumberFormat="1" applyFont="1" applyBorder="1"/>
    <xf numFmtId="169" fontId="25" fillId="0" borderId="81" xfId="0" applyNumberFormat="1" applyFont="1" applyBorder="1" applyAlignment="1">
      <alignment horizontal="left"/>
    </xf>
    <xf numFmtId="169" fontId="25" fillId="0" borderId="81" xfId="36" applyNumberFormat="1" applyFont="1" applyFill="1" applyBorder="1"/>
    <xf numFmtId="169" fontId="25" fillId="0" borderId="63" xfId="36" applyNumberFormat="1" applyFont="1" applyFill="1" applyBorder="1"/>
    <xf numFmtId="169" fontId="25" fillId="0" borderId="80" xfId="36" applyNumberFormat="1" applyFont="1" applyFill="1" applyBorder="1"/>
    <xf numFmtId="173" fontId="25" fillId="0" borderId="28" xfId="34" applyNumberFormat="1" applyFont="1" applyFill="1" applyBorder="1" applyAlignment="1">
      <alignment horizontal="center" wrapText="1"/>
    </xf>
    <xf numFmtId="0" fontId="27" fillId="0" borderId="12" xfId="34" applyFont="1" applyFill="1" applyBorder="1" applyAlignment="1">
      <alignment horizontal="center" vertical="center" wrapText="1"/>
    </xf>
    <xf numFmtId="164" fontId="26" fillId="24" borderId="40" xfId="34" applyNumberFormat="1" applyFont="1" applyFill="1" applyBorder="1" applyAlignment="1">
      <alignment horizontal="center" wrapText="1"/>
    </xf>
    <xf numFmtId="4" fontId="25" fillId="24" borderId="38" xfId="34" applyNumberFormat="1" applyFont="1" applyFill="1" applyBorder="1" applyAlignment="1">
      <alignment horizontal="center" wrapText="1"/>
    </xf>
    <xf numFmtId="1" fontId="25" fillId="0" borderId="0" xfId="34" applyNumberFormat="1" applyFont="1" applyAlignment="1">
      <alignment horizontal="right"/>
    </xf>
    <xf numFmtId="1" fontId="26" fillId="0" borderId="0" xfId="34" applyNumberFormat="1" applyFont="1" applyAlignment="1">
      <alignment horizontal="right"/>
    </xf>
    <xf numFmtId="1" fontId="27" fillId="0" borderId="11" xfId="34" applyNumberFormat="1" applyFont="1" applyFill="1" applyBorder="1" applyAlignment="1">
      <alignment horizontal="right" vertical="center" wrapText="1"/>
    </xf>
    <xf numFmtId="1" fontId="25" fillId="0" borderId="11" xfId="35" applyNumberFormat="1" applyFont="1" applyBorder="1" applyAlignment="1" applyProtection="1">
      <alignment horizontal="right" wrapText="1"/>
    </xf>
    <xf numFmtId="1" fontId="25" fillId="0" borderId="12" xfId="35" applyNumberFormat="1" applyFont="1" applyBorder="1" applyAlignment="1" applyProtection="1">
      <alignment horizontal="right" wrapText="1"/>
    </xf>
    <xf numFmtId="1" fontId="25" fillId="0" borderId="19" xfId="35" applyNumberFormat="1" applyFont="1" applyBorder="1" applyAlignment="1" applyProtection="1">
      <alignment horizontal="right" wrapText="1"/>
    </xf>
    <xf numFmtId="1" fontId="25" fillId="24" borderId="38" xfId="34" applyNumberFormat="1" applyFont="1" applyFill="1" applyBorder="1" applyAlignment="1">
      <alignment horizontal="right" wrapText="1"/>
    </xf>
    <xf numFmtId="1" fontId="25" fillId="24" borderId="28" xfId="34" applyNumberFormat="1" applyFont="1" applyFill="1" applyBorder="1" applyAlignment="1">
      <alignment horizontal="right" wrapText="1"/>
    </xf>
    <xf numFmtId="1" fontId="25" fillId="24" borderId="39" xfId="34" applyNumberFormat="1" applyFont="1" applyFill="1" applyBorder="1" applyAlignment="1">
      <alignment horizontal="right" wrapText="1"/>
    </xf>
    <xf numFmtId="1" fontId="26" fillId="24" borderId="40" xfId="34" applyNumberFormat="1" applyFont="1" applyFill="1" applyBorder="1" applyAlignment="1">
      <alignment horizontal="right" wrapText="1"/>
    </xf>
    <xf numFmtId="174" fontId="25" fillId="0" borderId="0" xfId="34" applyNumberFormat="1" applyFont="1"/>
    <xf numFmtId="174" fontId="25" fillId="0" borderId="0" xfId="34" applyNumberFormat="1" applyFont="1" applyFill="1"/>
    <xf numFmtId="174" fontId="25" fillId="0" borderId="0" xfId="34" applyNumberFormat="1" applyFont="1" applyFill="1" applyAlignment="1">
      <alignment horizontal="center"/>
    </xf>
    <xf numFmtId="174" fontId="41" fillId="0" borderId="0" xfId="34" applyNumberFormat="1" applyFont="1" applyFill="1"/>
    <xf numFmtId="167" fontId="25" fillId="0" borderId="0" xfId="34" applyNumberFormat="1" applyFont="1" applyFill="1"/>
    <xf numFmtId="167" fontId="41" fillId="0" borderId="0" xfId="34" applyNumberFormat="1" applyFont="1" applyFill="1"/>
    <xf numFmtId="165" fontId="25" fillId="26" borderId="10" xfId="34" applyNumberFormat="1" applyFont="1" applyFill="1" applyBorder="1" applyAlignment="1">
      <alignment horizontal="center" wrapText="1"/>
    </xf>
    <xf numFmtId="169" fontId="25" fillId="26" borderId="16" xfId="34" applyNumberFormat="1" applyFont="1" applyFill="1" applyBorder="1" applyAlignment="1">
      <alignment horizontal="center" wrapText="1"/>
    </xf>
    <xf numFmtId="169" fontId="25" fillId="25" borderId="11" xfId="34" applyNumberFormat="1" applyFont="1" applyFill="1" applyBorder="1" applyAlignment="1">
      <alignment horizontal="center" wrapText="1"/>
    </xf>
    <xf numFmtId="166" fontId="25" fillId="0" borderId="11" xfId="35" applyNumberFormat="1" applyFont="1" applyFill="1" applyBorder="1" applyAlignment="1" applyProtection="1">
      <alignment horizontal="center" wrapText="1"/>
    </xf>
    <xf numFmtId="165" fontId="25" fillId="26" borderId="74" xfId="34" applyNumberFormat="1" applyFont="1" applyFill="1" applyBorder="1" applyAlignment="1">
      <alignment horizontal="center" wrapText="1"/>
    </xf>
    <xf numFmtId="169" fontId="25" fillId="26" borderId="42" xfId="34" applyNumberFormat="1" applyFont="1" applyFill="1" applyBorder="1" applyAlignment="1">
      <alignment horizontal="center" wrapText="1"/>
    </xf>
    <xf numFmtId="0" fontId="25" fillId="24" borderId="10" xfId="34" applyFont="1" applyFill="1" applyBorder="1" applyAlignment="1">
      <alignment horizontal="center" wrapText="1"/>
    </xf>
    <xf numFmtId="0" fontId="25" fillId="24" borderId="16" xfId="34" applyFont="1" applyFill="1" applyBorder="1" applyAlignment="1">
      <alignment horizontal="center" wrapText="1"/>
    </xf>
    <xf numFmtId="0" fontId="25" fillId="24" borderId="33" xfId="34" applyFont="1" applyFill="1" applyBorder="1" applyAlignment="1">
      <alignment horizontal="center" wrapText="1"/>
    </xf>
    <xf numFmtId="0" fontId="25" fillId="24" borderId="17" xfId="34" applyFont="1" applyFill="1" applyBorder="1" applyAlignment="1">
      <alignment horizontal="center" wrapText="1"/>
    </xf>
    <xf numFmtId="0" fontId="26" fillId="24" borderId="36" xfId="34" applyFont="1" applyFill="1" applyBorder="1" applyAlignment="1">
      <alignment horizontal="center" wrapText="1"/>
    </xf>
    <xf numFmtId="0" fontId="26" fillId="24" borderId="18" xfId="34" applyFont="1" applyFill="1" applyBorder="1" applyAlignment="1">
      <alignment horizontal="center" wrapText="1"/>
    </xf>
    <xf numFmtId="0" fontId="25" fillId="0" borderId="43" xfId="34" applyFont="1" applyFill="1" applyBorder="1" applyAlignment="1">
      <alignment horizontal="center" vertical="center" wrapText="1"/>
    </xf>
    <xf numFmtId="0" fontId="25" fillId="0" borderId="44" xfId="34" applyFont="1" applyFill="1" applyBorder="1" applyAlignment="1">
      <alignment horizontal="center" vertical="center" wrapText="1"/>
    </xf>
    <xf numFmtId="0" fontId="25" fillId="0" borderId="45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vertical="center" wrapText="1"/>
    </xf>
    <xf numFmtId="0" fontId="25" fillId="0" borderId="0" xfId="34" applyFont="1" applyFill="1" applyBorder="1" applyAlignment="1">
      <alignment horizontal="center" vertical="center" wrapText="1"/>
    </xf>
    <xf numFmtId="0" fontId="25" fillId="0" borderId="47" xfId="34" applyFont="1" applyFill="1" applyBorder="1" applyAlignment="1">
      <alignment horizontal="center" vertical="center" wrapText="1"/>
    </xf>
    <xf numFmtId="0" fontId="25" fillId="0" borderId="48" xfId="34" applyFont="1" applyFill="1" applyBorder="1" applyAlignment="1">
      <alignment horizontal="center" vertical="center" wrapText="1"/>
    </xf>
    <xf numFmtId="0" fontId="25" fillId="0" borderId="49" xfId="34" applyFont="1" applyFill="1" applyBorder="1" applyAlignment="1">
      <alignment horizontal="center" vertical="center" wrapText="1"/>
    </xf>
    <xf numFmtId="0" fontId="25" fillId="0" borderId="50" xfId="34" applyFont="1" applyFill="1" applyBorder="1" applyAlignment="1">
      <alignment horizontal="center" vertical="center" wrapText="1"/>
    </xf>
    <xf numFmtId="0" fontId="27" fillId="0" borderId="5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22" borderId="28" xfId="34" applyFont="1" applyFill="1" applyBorder="1" applyAlignment="1">
      <alignment horizontal="center" vertical="center" wrapText="1"/>
    </xf>
    <xf numFmtId="0" fontId="27" fillId="22" borderId="29" xfId="34" applyFont="1" applyFill="1" applyBorder="1" applyAlignment="1">
      <alignment horizontal="center" vertical="center" wrapText="1"/>
    </xf>
    <xf numFmtId="0" fontId="25" fillId="0" borderId="52" xfId="34" applyFont="1" applyFill="1" applyBorder="1" applyAlignment="1">
      <alignment horizontal="center" wrapText="1"/>
    </xf>
    <xf numFmtId="0" fontId="25" fillId="0" borderId="53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52" xfId="34" applyFont="1" applyFill="1" applyBorder="1" applyAlignment="1">
      <alignment horizontal="center" vertical="center" wrapText="1"/>
    </xf>
    <xf numFmtId="0" fontId="25" fillId="0" borderId="53" xfId="34" applyFont="1" applyFill="1" applyBorder="1" applyAlignment="1">
      <alignment horizontal="center" vertic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4" xfId="34" applyFont="1" applyFill="1" applyBorder="1" applyAlignment="1">
      <alignment horizontal="center" vertical="center" wrapText="1"/>
    </xf>
    <xf numFmtId="0" fontId="25" fillId="24" borderId="54" xfId="34" applyFont="1" applyFill="1" applyBorder="1" applyAlignment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0" fontId="27" fillId="0" borderId="77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27" fillId="22" borderId="39" xfId="34" applyFont="1" applyFill="1" applyBorder="1" applyAlignment="1">
      <alignment horizontal="center" vertical="center" wrapText="1"/>
    </xf>
    <xf numFmtId="0" fontId="27" fillId="22" borderId="34" xfId="34" applyFont="1" applyFill="1" applyBorder="1" applyAlignment="1">
      <alignment horizontal="center" vertical="center" wrapText="1"/>
    </xf>
    <xf numFmtId="0" fontId="27" fillId="22" borderId="43" xfId="34" applyFont="1" applyFill="1" applyBorder="1" applyAlignment="1">
      <alignment horizontal="center" vertical="center" wrapText="1"/>
    </xf>
    <xf numFmtId="0" fontId="27" fillId="22" borderId="45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40" xfId="34" applyFont="1" applyFill="1" applyBorder="1" applyAlignment="1">
      <alignment horizontal="center" vertical="center" wrapText="1"/>
    </xf>
    <xf numFmtId="0" fontId="27" fillId="0" borderId="71" xfId="34" applyFont="1" applyFill="1" applyBorder="1" applyAlignment="1">
      <alignment horizontal="center" vertical="center" wrapText="1"/>
    </xf>
    <xf numFmtId="0" fontId="27" fillId="0" borderId="72" xfId="34" applyFont="1" applyFill="1" applyBorder="1" applyAlignment="1">
      <alignment horizontal="center" vertical="center" wrapText="1"/>
    </xf>
    <xf numFmtId="0" fontId="27" fillId="22" borderId="78" xfId="34" applyFont="1" applyFill="1" applyBorder="1" applyAlignment="1">
      <alignment horizontal="center" vertical="center" wrapText="1"/>
    </xf>
    <xf numFmtId="0" fontId="27" fillId="22" borderId="58" xfId="34" applyFont="1" applyFill="1" applyBorder="1" applyAlignment="1">
      <alignment horizontal="center" vertical="center" wrapText="1"/>
    </xf>
    <xf numFmtId="0" fontId="27" fillId="0" borderId="75" xfId="34" applyFont="1" applyFill="1" applyBorder="1" applyAlignment="1">
      <alignment horizontal="center" vertical="center" wrapText="1"/>
    </xf>
    <xf numFmtId="0" fontId="27" fillId="0" borderId="69" xfId="34" applyFont="1" applyFill="1" applyBorder="1" applyAlignment="1">
      <alignment horizontal="center" vertical="center" wrapText="1"/>
    </xf>
    <xf numFmtId="0" fontId="27" fillId="0" borderId="70" xfId="34" applyFont="1" applyFill="1" applyBorder="1" applyAlignment="1">
      <alignment horizontal="center" vertical="center" wrapText="1"/>
    </xf>
    <xf numFmtId="0" fontId="25" fillId="0" borderId="54" xfId="34" applyFont="1" applyFill="1" applyBorder="1" applyAlignment="1">
      <alignment horizontal="center" vertical="center" wrapText="1"/>
    </xf>
    <xf numFmtId="0" fontId="25" fillId="0" borderId="15" xfId="34" applyFont="1" applyFill="1" applyBorder="1" applyAlignment="1">
      <alignment horizontal="center" vertical="center" wrapText="1"/>
    </xf>
    <xf numFmtId="0" fontId="25" fillId="0" borderId="38" xfId="34" applyFont="1" applyFill="1" applyBorder="1" applyAlignment="1">
      <alignment horizontal="center" vertical="center" wrapText="1"/>
    </xf>
    <xf numFmtId="0" fontId="25" fillId="0" borderId="33" xfId="34" applyFont="1" applyFill="1" applyBorder="1" applyAlignment="1">
      <alignment horizontal="center" vertical="center" wrapText="1"/>
    </xf>
    <xf numFmtId="0" fontId="25" fillId="0" borderId="12" xfId="34" applyFont="1" applyFill="1" applyBorder="1" applyAlignment="1">
      <alignment horizontal="center" vertical="center" wrapText="1"/>
    </xf>
    <xf numFmtId="0" fontId="25" fillId="0" borderId="17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7" fillId="0" borderId="68" xfId="34" applyFont="1" applyFill="1" applyBorder="1" applyAlignment="1">
      <alignment horizontal="center" vertical="center" wrapText="1"/>
    </xf>
    <xf numFmtId="0" fontId="27" fillId="0" borderId="73" xfId="34" applyFont="1" applyFill="1" applyBorder="1" applyAlignment="1">
      <alignment horizontal="center" vertical="center" wrapText="1"/>
    </xf>
    <xf numFmtId="0" fontId="25" fillId="0" borderId="30" xfId="34" applyFont="1" applyFill="1" applyBorder="1" applyAlignment="1">
      <alignment horizontal="center" vertical="center" wrapText="1"/>
    </xf>
    <xf numFmtId="0" fontId="25" fillId="0" borderId="13" xfId="34" applyFont="1" applyFill="1" applyBorder="1" applyAlignment="1">
      <alignment horizontal="center" vertical="center" wrapText="1"/>
    </xf>
    <xf numFmtId="0" fontId="25" fillId="0" borderId="27" xfId="34" applyFont="1" applyFill="1" applyBorder="1" applyAlignment="1">
      <alignment horizontal="center" vertical="center" wrapText="1"/>
    </xf>
    <xf numFmtId="0" fontId="27" fillId="22" borderId="60" xfId="34" applyFont="1" applyFill="1" applyBorder="1" applyAlignment="1">
      <alignment horizontal="center" vertical="center" wrapText="1"/>
    </xf>
    <xf numFmtId="0" fontId="27" fillId="22" borderId="56" xfId="34" applyFont="1" applyFill="1" applyBorder="1" applyAlignment="1">
      <alignment horizontal="center" vertical="center" wrapText="1"/>
    </xf>
    <xf numFmtId="0" fontId="27" fillId="0" borderId="79" xfId="34" applyFont="1" applyFill="1" applyBorder="1" applyAlignment="1">
      <alignment horizontal="center" vertical="center" wrapText="1"/>
    </xf>
    <xf numFmtId="0" fontId="27" fillId="0" borderId="76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5" fillId="0" borderId="25" xfId="34" applyFont="1" applyFill="1" applyBorder="1" applyAlignment="1">
      <alignment horizontal="center" vertical="center" wrapText="1"/>
    </xf>
    <xf numFmtId="0" fontId="25" fillId="0" borderId="57" xfId="34" applyFont="1" applyFill="1" applyBorder="1" applyAlignment="1">
      <alignment horizontal="center" vertical="center" wrapText="1"/>
    </xf>
    <xf numFmtId="0" fontId="25" fillId="0" borderId="26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31" fillId="0" borderId="15" xfId="34" applyFont="1" applyBorder="1" applyAlignment="1">
      <alignment horizontal="center" vertical="center" wrapText="1"/>
    </xf>
    <xf numFmtId="0" fontId="31" fillId="0" borderId="14" xfId="34" applyFont="1" applyBorder="1" applyAlignment="1">
      <alignment horizontal="center" vertical="center" wrapText="1"/>
    </xf>
    <xf numFmtId="0" fontId="31" fillId="0" borderId="39" xfId="34" applyFont="1" applyBorder="1" applyAlignment="1">
      <alignment horizontal="center" vertical="center" wrapText="1"/>
    </xf>
    <xf numFmtId="0" fontId="31" fillId="0" borderId="63" xfId="34" applyFont="1" applyBorder="1" applyAlignment="1">
      <alignment horizontal="center" vertical="center" wrapText="1"/>
    </xf>
    <xf numFmtId="0" fontId="31" fillId="0" borderId="34" xfId="34" applyFont="1" applyBorder="1" applyAlignment="1">
      <alignment horizontal="center" vertical="center" wrapText="1"/>
    </xf>
    <xf numFmtId="0" fontId="31" fillId="0" borderId="60" xfId="34" applyFont="1" applyBorder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1" fillId="0" borderId="56" xfId="34" applyFont="1" applyBorder="1" applyAlignment="1">
      <alignment horizontal="center" vertical="center" wrapText="1"/>
    </xf>
    <xf numFmtId="0" fontId="31" fillId="0" borderId="61" xfId="34" applyFont="1" applyBorder="1" applyAlignment="1">
      <alignment horizontal="center" vertical="center" wrapText="1"/>
    </xf>
    <xf numFmtId="0" fontId="31" fillId="0" borderId="49" xfId="34" applyFont="1" applyBorder="1" applyAlignment="1">
      <alignment horizontal="center" vertical="center" wrapText="1"/>
    </xf>
    <xf numFmtId="0" fontId="31" fillId="0" borderId="62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0" borderId="16" xfId="34" applyFont="1" applyBorder="1" applyAlignment="1">
      <alignment horizontal="center" vertical="center" wrapText="1"/>
    </xf>
    <xf numFmtId="0" fontId="31" fillId="0" borderId="59" xfId="34" applyFont="1" applyBorder="1" applyAlignment="1">
      <alignment horizontal="center" vertical="center" wrapText="1"/>
    </xf>
    <xf numFmtId="0" fontId="31" fillId="0" borderId="44" xfId="34" applyFont="1" applyBorder="1" applyAlignment="1">
      <alignment horizontal="center" vertical="center" wrapText="1"/>
    </xf>
    <xf numFmtId="0" fontId="31" fillId="0" borderId="55" xfId="34" applyFont="1" applyBorder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3" fillId="0" borderId="52" xfId="34" applyFont="1" applyBorder="1" applyAlignment="1">
      <alignment horizontal="center" wrapText="1"/>
    </xf>
    <xf numFmtId="0" fontId="33" fillId="0" borderId="53" xfId="34" applyFont="1" applyBorder="1" applyAlignment="1">
      <alignment horizontal="center" wrapText="1"/>
    </xf>
    <xf numFmtId="0" fontId="33" fillId="0" borderId="21" xfId="34" applyFont="1" applyBorder="1" applyAlignment="1">
      <alignment horizontal="center" wrapText="1"/>
    </xf>
    <xf numFmtId="0" fontId="28" fillId="0" borderId="52" xfId="34" applyFont="1" applyBorder="1" applyAlignment="1">
      <alignment horizontal="center" vertical="center" wrapText="1"/>
    </xf>
    <xf numFmtId="0" fontId="28" fillId="0" borderId="53" xfId="34" applyFont="1" applyBorder="1" applyAlignment="1">
      <alignment horizontal="center" vertical="center" wrapText="1"/>
    </xf>
    <xf numFmtId="0" fontId="28" fillId="0" borderId="21" xfId="34" applyFont="1" applyBorder="1" applyAlignment="1">
      <alignment horizontal="center" vertical="center" wrapText="1"/>
    </xf>
    <xf numFmtId="0" fontId="31" fillId="0" borderId="43" xfId="34" applyFont="1" applyBorder="1" applyAlignment="1">
      <alignment horizontal="center" vertical="center" wrapText="1"/>
    </xf>
    <xf numFmtId="0" fontId="31" fillId="0" borderId="46" xfId="34" applyFont="1" applyBorder="1" applyAlignment="1">
      <alignment horizontal="center" vertical="center" wrapText="1"/>
    </xf>
    <xf numFmtId="0" fontId="31" fillId="0" borderId="48" xfId="34" applyFont="1" applyBorder="1" applyAlignment="1">
      <alignment horizontal="center" vertical="center" wrapText="1"/>
    </xf>
    <xf numFmtId="0" fontId="25" fillId="0" borderId="14" xfId="34" applyFont="1" applyFill="1" applyBorder="1" applyAlignment="1">
      <alignment horizontal="center" vertical="center" wrapText="1"/>
    </xf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0" fontId="25" fillId="0" borderId="16" xfId="34" applyFont="1" applyFill="1" applyBorder="1" applyAlignment="1">
      <alignment horizontal="center" vertical="center" wrapText="1"/>
    </xf>
    <xf numFmtId="0" fontId="25" fillId="0" borderId="64" xfId="34" applyFont="1" applyFill="1" applyBorder="1" applyAlignment="1">
      <alignment horizontal="center" vertical="center" wrapText="1"/>
    </xf>
    <xf numFmtId="0" fontId="25" fillId="0" borderId="65" xfId="34" applyFont="1" applyFill="1" applyBorder="1" applyAlignment="1">
      <alignment horizontal="center" vertical="center" wrapText="1"/>
    </xf>
    <xf numFmtId="0" fontId="25" fillId="0" borderId="66" xfId="34" applyFont="1" applyFill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25" fillId="0" borderId="28" xfId="34" applyFont="1" applyFill="1" applyBorder="1" applyAlignment="1">
      <alignment horizontal="center" vertical="center" wrapText="1"/>
    </xf>
    <xf numFmtId="0" fontId="25" fillId="0" borderId="67" xfId="34" applyFont="1" applyFill="1" applyBorder="1" applyAlignment="1">
      <alignment horizontal="center" vertical="center" wrapText="1"/>
    </xf>
    <xf numFmtId="0" fontId="25" fillId="0" borderId="63" xfId="34" applyFont="1" applyFill="1" applyBorder="1" applyAlignment="1">
      <alignment horizontal="center" vertical="center" wrapText="1"/>
    </xf>
    <xf numFmtId="0" fontId="25" fillId="0" borderId="34" xfId="34" applyFont="1" applyFill="1" applyBorder="1" applyAlignment="1">
      <alignment horizontal="center" vertical="center" wrapText="1"/>
    </xf>
    <xf numFmtId="0" fontId="25" fillId="0" borderId="56" xfId="34" applyFont="1" applyFill="1" applyBorder="1" applyAlignment="1">
      <alignment horizontal="center" vertical="center" wrapText="1"/>
    </xf>
    <xf numFmtId="0" fontId="25" fillId="0" borderId="62" xfId="34" applyFont="1" applyFill="1" applyBorder="1" applyAlignment="1">
      <alignment horizontal="center" vertical="center" wrapText="1"/>
    </xf>
    <xf numFmtId="0" fontId="25" fillId="0" borderId="39" xfId="34" applyFont="1" applyFill="1" applyBorder="1" applyAlignment="1">
      <alignment horizontal="center" vertical="center" wrapText="1"/>
    </xf>
    <xf numFmtId="0" fontId="25" fillId="0" borderId="23" xfId="34" applyFont="1" applyFill="1" applyBorder="1" applyAlignment="1">
      <alignment horizontal="center" vertical="center" wrapText="1"/>
    </xf>
    <xf numFmtId="0" fontId="25" fillId="0" borderId="60" xfId="34" applyFont="1" applyFill="1" applyBorder="1" applyAlignment="1">
      <alignment horizontal="center" vertical="center" wrapText="1"/>
    </xf>
    <xf numFmtId="0" fontId="25" fillId="0" borderId="61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3-2021/&#1064;&#1072;&#1073;&#1083;&#1086;&#1085;%203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4-2021/&#1064;&#1072;&#1073;&#1083;&#1086;&#1085;%204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5-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B7" t="str">
            <v>ККБ Лукашевского</v>
          </cell>
        </row>
        <row r="8">
          <cell r="B8" t="str">
            <v>ККДБ</v>
          </cell>
        </row>
        <row r="9">
          <cell r="B9" t="str">
            <v>ККОД</v>
          </cell>
        </row>
        <row r="10">
          <cell r="B10" t="str">
            <v>КККВД</v>
          </cell>
        </row>
        <row r="11">
          <cell r="B11" t="str">
            <v>Краев.стоматология</v>
          </cell>
        </row>
        <row r="12">
          <cell r="B12" t="str">
            <v>ГДИБ</v>
          </cell>
        </row>
        <row r="13">
          <cell r="B13" t="str">
            <v>КККД</v>
          </cell>
        </row>
        <row r="14">
          <cell r="B14" t="str">
            <v>ГБ № 1</v>
          </cell>
        </row>
        <row r="15">
          <cell r="B15" t="str">
            <v>ГБ № 2</v>
          </cell>
        </row>
        <row r="16">
          <cell r="B16" t="str">
            <v>Род.дом</v>
          </cell>
        </row>
        <row r="17">
          <cell r="B17" t="str">
            <v>Гериатр. больница</v>
          </cell>
        </row>
        <row r="18">
          <cell r="B18" t="str">
            <v>ГП № 1</v>
          </cell>
        </row>
        <row r="19">
          <cell r="B19" t="str">
            <v>ГП № 3</v>
          </cell>
        </row>
        <row r="20">
          <cell r="B20" t="str">
            <v>ГДП № 1</v>
          </cell>
        </row>
        <row r="21">
          <cell r="B21" t="str">
            <v>ГДП № 2</v>
          </cell>
        </row>
        <row r="22">
          <cell r="B22" t="str">
            <v>Гор. стоматология</v>
          </cell>
        </row>
        <row r="23">
          <cell r="B23" t="str">
            <v>Детск. стоматолог.</v>
          </cell>
        </row>
        <row r="24">
          <cell r="B24" t="str">
            <v>ООО "МаксДент"</v>
          </cell>
        </row>
        <row r="25">
          <cell r="B25" t="str">
            <v>ГССМП</v>
          </cell>
        </row>
        <row r="26">
          <cell r="B26" t="str">
            <v>Елизов. ССМП</v>
          </cell>
        </row>
        <row r="27">
          <cell r="B27" t="str">
            <v>ЕРБ</v>
          </cell>
        </row>
        <row r="28">
          <cell r="B28" t="str">
            <v>Елизов. стом. полик.</v>
          </cell>
        </row>
        <row r="29">
          <cell r="B29" t="str">
            <v>Вилючинская ГБ</v>
          </cell>
        </row>
        <row r="30">
          <cell r="B30" t="str">
            <v>МСЧ УВД</v>
          </cell>
        </row>
        <row r="31">
          <cell r="B31" t="str">
            <v>ДВОМЦ</v>
          </cell>
        </row>
        <row r="32">
          <cell r="B32" t="str">
            <v>Филиал №2 ФГКУ "1477 ВМКГ"</v>
          </cell>
        </row>
        <row r="33">
          <cell r="B33" t="str">
            <v>У-Камчатская РБ</v>
          </cell>
        </row>
        <row r="34">
          <cell r="B34" t="str">
            <v>Ключевская РБ</v>
          </cell>
        </row>
        <row r="35">
          <cell r="B35" t="str">
            <v>У-Большерецкая РБ</v>
          </cell>
        </row>
        <row r="36">
          <cell r="B36" t="str">
            <v>Озерновская РБ</v>
          </cell>
        </row>
        <row r="37">
          <cell r="B37" t="str">
            <v>Мильковская РБ</v>
          </cell>
        </row>
        <row r="38">
          <cell r="B38" t="str">
            <v>Быстринская РБ</v>
          </cell>
        </row>
        <row r="39">
          <cell r="B39" t="str">
            <v>Соболевская РБ</v>
          </cell>
        </row>
        <row r="40">
          <cell r="B40" t="str">
            <v>Корякская ОБ</v>
          </cell>
        </row>
        <row r="41">
          <cell r="B41" t="str">
            <v>Тигильская РБ</v>
          </cell>
        </row>
        <row r="42">
          <cell r="B42" t="str">
            <v>Олюторская РБ</v>
          </cell>
        </row>
        <row r="43">
          <cell r="B43" t="str">
            <v>Карагинская РБ</v>
          </cell>
        </row>
        <row r="44">
          <cell r="B44" t="str">
            <v>Пенжинская РБ</v>
          </cell>
        </row>
        <row r="45">
          <cell r="B45" t="str">
            <v>Никольская РБ</v>
          </cell>
        </row>
        <row r="46">
          <cell r="B46" t="str">
            <v>Центр мед.профилактики</v>
          </cell>
        </row>
        <row r="47">
          <cell r="B47" t="str">
            <v>Камч.невролог.кл-ка</v>
          </cell>
        </row>
        <row r="48">
          <cell r="B48" t="str">
            <v>ОРМЕДИУМ</v>
          </cell>
        </row>
        <row r="49">
          <cell r="B49" t="str">
            <v>БМК</v>
          </cell>
        </row>
        <row r="50">
          <cell r="B50" t="str">
            <v>Филиал №3 ФГКУ "1477 ВМКГ"</v>
          </cell>
        </row>
        <row r="51">
          <cell r="B51" t="str">
            <v>ЭКО центр</v>
          </cell>
        </row>
        <row r="52">
          <cell r="B52" t="str">
            <v>РЖД-Медицина</v>
          </cell>
        </row>
        <row r="53">
          <cell r="B53" t="str">
            <v>СПИД</v>
          </cell>
        </row>
        <row r="54">
          <cell r="B54" t="str">
            <v>ООО "Жемчужина Камчатки"</v>
          </cell>
        </row>
        <row r="55">
          <cell r="B55" t="str">
            <v>М-Лайн</v>
          </cell>
        </row>
        <row r="56">
          <cell r="B56" t="str">
            <v>ИМПУЛЬС</v>
          </cell>
        </row>
        <row r="57">
          <cell r="B57" t="str">
            <v>Нефросовет</v>
          </cell>
        </row>
        <row r="58">
          <cell r="B58" t="str">
            <v>Тубдиспансер</v>
          </cell>
        </row>
      </sheetData>
      <sheetData sheetId="6"/>
      <sheetData sheetId="7"/>
      <sheetData sheetId="8">
        <row r="15">
          <cell r="T15">
            <v>322241.27999999991</v>
          </cell>
        </row>
        <row r="20">
          <cell r="G20">
            <v>743175.6</v>
          </cell>
          <cell r="H20">
            <v>5000</v>
          </cell>
        </row>
        <row r="23">
          <cell r="G23">
            <v>835870.7</v>
          </cell>
          <cell r="H23"/>
        </row>
        <row r="26">
          <cell r="G26">
            <v>707122.5</v>
          </cell>
          <cell r="H26">
            <v>500</v>
          </cell>
        </row>
        <row r="27">
          <cell r="G27">
            <v>334059.40000000002</v>
          </cell>
          <cell r="H27">
            <v>28000</v>
          </cell>
        </row>
        <row r="28">
          <cell r="G28">
            <v>2478806.2999999998</v>
          </cell>
          <cell r="H28">
            <v>46500</v>
          </cell>
        </row>
        <row r="37">
          <cell r="G37">
            <v>5505110.0999999996</v>
          </cell>
          <cell r="H37">
            <v>100000</v>
          </cell>
        </row>
        <row r="43">
          <cell r="G43">
            <v>1245775.2</v>
          </cell>
          <cell r="H43">
            <v>20000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J7">
            <v>13000</v>
          </cell>
          <cell r="K7">
            <v>11535.98</v>
          </cell>
          <cell r="O7">
            <v>7820</v>
          </cell>
          <cell r="P7">
            <v>16822.86</v>
          </cell>
          <cell r="Q7">
            <v>3080</v>
          </cell>
          <cell r="R7">
            <v>12349.159999999996</v>
          </cell>
          <cell r="U7">
            <v>10209</v>
          </cell>
          <cell r="V7">
            <v>41749.840000000004</v>
          </cell>
          <cell r="X7">
            <v>10683</v>
          </cell>
          <cell r="Y7">
            <v>1334172.8600000001</v>
          </cell>
          <cell r="AF7">
            <v>164</v>
          </cell>
          <cell r="AG7">
            <v>47697.549999999996</v>
          </cell>
          <cell r="AH7">
            <v>0</v>
          </cell>
          <cell r="AI7">
            <v>0</v>
          </cell>
          <cell r="AJ7">
            <v>1273</v>
          </cell>
          <cell r="AK7">
            <v>108135.68999999999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3556</v>
          </cell>
          <cell r="Y8">
            <v>320262.21999999997</v>
          </cell>
          <cell r="AF8">
            <v>32</v>
          </cell>
          <cell r="AG8">
            <v>18994.239999999998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18598</v>
          </cell>
          <cell r="K9">
            <v>41338.049999999996</v>
          </cell>
          <cell r="O9">
            <v>0</v>
          </cell>
          <cell r="P9">
            <v>0</v>
          </cell>
          <cell r="Q9">
            <v>11926</v>
          </cell>
          <cell r="R9">
            <v>77126.049999999988</v>
          </cell>
          <cell r="U9">
            <v>49397</v>
          </cell>
          <cell r="V9">
            <v>124382.06</v>
          </cell>
          <cell r="X9">
            <v>3139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2303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530</v>
          </cell>
          <cell r="Y10">
            <v>103224.28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530</v>
          </cell>
          <cell r="AK10">
            <v>36522.69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88286</v>
          </cell>
          <cell r="V12">
            <v>77337.479999999981</v>
          </cell>
          <cell r="X12">
            <v>1678</v>
          </cell>
          <cell r="Y12">
            <v>184125.14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J13">
            <v>19047</v>
          </cell>
          <cell r="K13">
            <v>19380.900000000001</v>
          </cell>
          <cell r="O13">
            <v>1350</v>
          </cell>
          <cell r="P13">
            <v>2693.3099999999995</v>
          </cell>
          <cell r="Q13">
            <v>18193</v>
          </cell>
          <cell r="R13">
            <v>58431.8</v>
          </cell>
          <cell r="U13">
            <v>3479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  <cell r="AK13">
            <v>39633.909999999996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J14">
            <v>21400</v>
          </cell>
          <cell r="K14">
            <v>19539.64</v>
          </cell>
          <cell r="O14">
            <v>1050</v>
          </cell>
          <cell r="P14">
            <v>2330.84</v>
          </cell>
          <cell r="Q14">
            <v>29175</v>
          </cell>
          <cell r="R14">
            <v>116426.84000000001</v>
          </cell>
          <cell r="U14">
            <v>1553</v>
          </cell>
          <cell r="V14">
            <v>3629.73</v>
          </cell>
          <cell r="X14">
            <v>2634</v>
          </cell>
          <cell r="Y14">
            <v>424822.91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450</v>
          </cell>
          <cell r="AK14">
            <v>16364.949999999999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J15">
            <v>37850</v>
          </cell>
          <cell r="K15">
            <v>39750.65</v>
          </cell>
          <cell r="O15">
            <v>2650</v>
          </cell>
          <cell r="P15">
            <v>5710.119999999999</v>
          </cell>
          <cell r="Q15">
            <v>17600</v>
          </cell>
          <cell r="R15">
            <v>75922.34</v>
          </cell>
          <cell r="U15">
            <v>4360</v>
          </cell>
          <cell r="V15">
            <v>14075.439999999999</v>
          </cell>
          <cell r="X15">
            <v>5757</v>
          </cell>
          <cell r="Y15">
            <v>749373.23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520</v>
          </cell>
          <cell r="AK15">
            <v>17055.03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J16">
            <v>20970</v>
          </cell>
          <cell r="K16">
            <v>25175.23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4336</v>
          </cell>
          <cell r="Y16">
            <v>353008.08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1030</v>
          </cell>
          <cell r="AK16">
            <v>32704.780000000002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1241</v>
          </cell>
          <cell r="Y17">
            <v>93477.65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J18">
            <v>42000</v>
          </cell>
          <cell r="K18">
            <v>40533.910000000003</v>
          </cell>
          <cell r="O18">
            <v>19815</v>
          </cell>
          <cell r="P18">
            <v>46806.159999999996</v>
          </cell>
          <cell r="Q18">
            <v>39658</v>
          </cell>
          <cell r="R18">
            <v>28154.79</v>
          </cell>
          <cell r="U18">
            <v>1614</v>
          </cell>
          <cell r="V18">
            <v>3973.2299999999996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J19">
            <v>48500</v>
          </cell>
          <cell r="K19">
            <v>43406.039999999994</v>
          </cell>
          <cell r="O19">
            <v>5647</v>
          </cell>
          <cell r="P19">
            <v>11821.189999999999</v>
          </cell>
          <cell r="Q19">
            <v>38140</v>
          </cell>
          <cell r="R19">
            <v>72428.710000000006</v>
          </cell>
          <cell r="U19">
            <v>1059</v>
          </cell>
          <cell r="V19">
            <v>3472.15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1160</v>
          </cell>
          <cell r="AK19">
            <v>45047.859999999993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J20">
            <v>164941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80288.930000000008</v>
          </cell>
          <cell r="U20">
            <v>2691</v>
          </cell>
          <cell r="V20">
            <v>5655.26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J21">
            <v>56000</v>
          </cell>
          <cell r="K21">
            <v>49248.76999999999</v>
          </cell>
          <cell r="O21">
            <v>5950</v>
          </cell>
          <cell r="P21">
            <v>12453.05</v>
          </cell>
          <cell r="Q21">
            <v>19279</v>
          </cell>
          <cell r="R21">
            <v>23552.629999999997</v>
          </cell>
          <cell r="U21">
            <v>1022</v>
          </cell>
          <cell r="V21">
            <v>2242.7199999999998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300</v>
          </cell>
          <cell r="AK21">
            <v>12576.809999999998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J22">
            <v>1100</v>
          </cell>
          <cell r="K22">
            <v>771.41</v>
          </cell>
          <cell r="O22">
            <v>9826</v>
          </cell>
          <cell r="P22">
            <v>11478.34</v>
          </cell>
          <cell r="Q22">
            <v>20420</v>
          </cell>
          <cell r="R22">
            <v>69638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J23">
            <v>1000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65008.9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4">
          <cell r="C24"/>
          <cell r="D24"/>
          <cell r="E24"/>
          <cell r="F24"/>
          <cell r="J24"/>
          <cell r="K24"/>
          <cell r="O24"/>
          <cell r="P24"/>
          <cell r="Q24"/>
          <cell r="R24"/>
          <cell r="U24"/>
          <cell r="V24"/>
          <cell r="X24"/>
          <cell r="Y24"/>
          <cell r="AF24"/>
          <cell r="AG24"/>
          <cell r="AH24"/>
          <cell r="AI24"/>
          <cell r="AJ24"/>
          <cell r="AK24"/>
        </row>
        <row r="25">
          <cell r="C25">
            <v>55637</v>
          </cell>
          <cell r="D25">
            <v>408030.53</v>
          </cell>
          <cell r="E25">
            <v>0</v>
          </cell>
          <cell r="F25">
            <v>0</v>
          </cell>
          <cell r="J25">
            <v>0</v>
          </cell>
          <cell r="K25">
            <v>0</v>
          </cell>
          <cell r="O25">
            <v>750</v>
          </cell>
          <cell r="P25">
            <v>1460.2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J26">
            <v>0</v>
          </cell>
          <cell r="K26">
            <v>0</v>
          </cell>
          <cell r="O26">
            <v>3053</v>
          </cell>
          <cell r="P26">
            <v>5943.98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J27">
            <v>132500</v>
          </cell>
          <cell r="K27">
            <v>110910.30000000002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286414.76999999996</v>
          </cell>
          <cell r="U27">
            <v>8661</v>
          </cell>
          <cell r="V27">
            <v>20819.96</v>
          </cell>
          <cell r="X27">
            <v>6770</v>
          </cell>
          <cell r="Y27">
            <v>530328.31999999995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53693.299999999996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96574.399999999994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J29">
            <v>35700</v>
          </cell>
          <cell r="K29">
            <v>31744.889999999996</v>
          </cell>
          <cell r="O29">
            <v>2600</v>
          </cell>
          <cell r="P29">
            <v>5467.79</v>
          </cell>
          <cell r="Q29">
            <v>26045</v>
          </cell>
          <cell r="R29">
            <v>90617.819999999992</v>
          </cell>
          <cell r="U29">
            <v>1274</v>
          </cell>
          <cell r="V29">
            <v>3257.8299999999995</v>
          </cell>
          <cell r="X29">
            <v>1892</v>
          </cell>
          <cell r="Y29">
            <v>133285.91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J30">
            <v>560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2445.9300000000003</v>
          </cell>
          <cell r="U30">
            <v>379</v>
          </cell>
          <cell r="V30">
            <v>986.26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J31">
            <v>8980</v>
          </cell>
          <cell r="K31">
            <v>8048.8600000000015</v>
          </cell>
          <cell r="O31">
            <v>560</v>
          </cell>
          <cell r="P31">
            <v>1164.5999999999999</v>
          </cell>
          <cell r="Q31">
            <v>5195</v>
          </cell>
          <cell r="R31">
            <v>19918.490000000002</v>
          </cell>
          <cell r="U31">
            <v>805</v>
          </cell>
          <cell r="V31">
            <v>1995.59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54198.04</v>
          </cell>
          <cell r="U33">
            <v>188</v>
          </cell>
          <cell r="V33">
            <v>255.27</v>
          </cell>
          <cell r="X33">
            <v>455</v>
          </cell>
          <cell r="Y33">
            <v>25509.99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958</v>
          </cell>
          <cell r="D34">
            <v>13187.91</v>
          </cell>
          <cell r="E34">
            <v>900</v>
          </cell>
          <cell r="F34">
            <v>11124.560450233274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52427.54</v>
          </cell>
          <cell r="U34">
            <v>586</v>
          </cell>
          <cell r="V34">
            <v>1229.81</v>
          </cell>
          <cell r="X34">
            <v>555</v>
          </cell>
          <cell r="Y34">
            <v>25959.43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48049.590000000004</v>
          </cell>
          <cell r="U35">
            <v>511</v>
          </cell>
          <cell r="V35">
            <v>1073.21</v>
          </cell>
          <cell r="X35">
            <v>520</v>
          </cell>
          <cell r="Y35">
            <v>32418.06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J36">
            <v>3070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28901.59</v>
          </cell>
          <cell r="U36">
            <v>181</v>
          </cell>
          <cell r="V36">
            <v>348.39</v>
          </cell>
          <cell r="X36">
            <v>255</v>
          </cell>
          <cell r="Y36">
            <v>13841.29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J37">
            <v>28200</v>
          </cell>
          <cell r="K37">
            <v>25256.199999999997</v>
          </cell>
          <cell r="O37">
            <v>9390</v>
          </cell>
          <cell r="P37">
            <v>18281.669999999998</v>
          </cell>
          <cell r="Q37">
            <v>13924</v>
          </cell>
          <cell r="R37">
            <v>80085.62</v>
          </cell>
          <cell r="U37">
            <v>747</v>
          </cell>
          <cell r="V37">
            <v>1230.69</v>
          </cell>
          <cell r="X37">
            <v>837</v>
          </cell>
          <cell r="Y37">
            <v>75373.179999999993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21526.019999999997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14564.03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J39">
            <v>4125</v>
          </cell>
          <cell r="K39">
            <v>4080.73</v>
          </cell>
          <cell r="O39">
            <v>1585</v>
          </cell>
          <cell r="P39">
            <v>3085.88</v>
          </cell>
          <cell r="Q39">
            <v>2910</v>
          </cell>
          <cell r="R39">
            <v>49768.73</v>
          </cell>
          <cell r="U39">
            <v>110</v>
          </cell>
          <cell r="V39">
            <v>170.88</v>
          </cell>
          <cell r="X39">
            <v>266</v>
          </cell>
          <cell r="Y39">
            <v>15337.43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1452</v>
          </cell>
          <cell r="D40">
            <v>9510.74</v>
          </cell>
          <cell r="E40">
            <v>1951</v>
          </cell>
          <cell r="F40">
            <v>12113.251521498349</v>
          </cell>
          <cell r="J40">
            <v>14280</v>
          </cell>
          <cell r="K40">
            <v>12837.64</v>
          </cell>
          <cell r="O40">
            <v>7898</v>
          </cell>
          <cell r="P40">
            <v>16087.36</v>
          </cell>
          <cell r="Q40">
            <v>9526</v>
          </cell>
          <cell r="R40">
            <v>118086.88</v>
          </cell>
          <cell r="U40">
            <v>267</v>
          </cell>
          <cell r="V40">
            <v>459.33</v>
          </cell>
          <cell r="X40">
            <v>772</v>
          </cell>
          <cell r="Y40">
            <v>32345.37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J41">
            <v>8140</v>
          </cell>
          <cell r="K41">
            <v>6823.1999999999989</v>
          </cell>
          <cell r="O41">
            <v>1459</v>
          </cell>
          <cell r="P41">
            <v>2970.39</v>
          </cell>
          <cell r="Q41">
            <v>7142</v>
          </cell>
          <cell r="R41">
            <v>137571.85999999999</v>
          </cell>
          <cell r="U41">
            <v>320</v>
          </cell>
          <cell r="V41">
            <v>615.97</v>
          </cell>
          <cell r="X41">
            <v>320</v>
          </cell>
          <cell r="Y41">
            <v>24724.47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J42">
            <v>8140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86321.06</v>
          </cell>
          <cell r="U42">
            <v>345</v>
          </cell>
          <cell r="V42">
            <v>643.42000000000007</v>
          </cell>
          <cell r="X42">
            <v>440</v>
          </cell>
          <cell r="Y42">
            <v>22731.82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J43">
            <v>6570</v>
          </cell>
          <cell r="K43">
            <v>6615.4500000000007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23244.080000000002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47210.21</v>
          </cell>
          <cell r="U44">
            <v>97</v>
          </cell>
          <cell r="V44">
            <v>127.18</v>
          </cell>
          <cell r="X44">
            <v>310</v>
          </cell>
          <cell r="Y44">
            <v>17620.05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J45">
            <v>1895</v>
          </cell>
          <cell r="K45">
            <v>1899.46</v>
          </cell>
          <cell r="O45">
            <v>0</v>
          </cell>
          <cell r="P45">
            <v>0</v>
          </cell>
          <cell r="Q45">
            <v>1389</v>
          </cell>
          <cell r="R45">
            <v>27569.34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7327.85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J46">
            <v>17800</v>
          </cell>
          <cell r="K46">
            <v>17634.61</v>
          </cell>
          <cell r="O46">
            <v>1260</v>
          </cell>
          <cell r="P46">
            <v>2637.12</v>
          </cell>
          <cell r="Q46">
            <v>11087</v>
          </cell>
          <cell r="R46">
            <v>12001.279999999999</v>
          </cell>
          <cell r="U46">
            <v>461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470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60</v>
          </cell>
          <cell r="AK47">
            <v>5724.77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672</v>
          </cell>
          <cell r="AK49">
            <v>119772.65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2804.21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15</v>
          </cell>
          <cell r="Y52">
            <v>2822.5</v>
          </cell>
          <cell r="AF52">
            <v>11</v>
          </cell>
          <cell r="AG52">
            <v>2020.3</v>
          </cell>
          <cell r="AH52">
            <v>4</v>
          </cell>
          <cell r="AI52">
            <v>802.2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2100</v>
          </cell>
          <cell r="K53">
            <v>3229.2</v>
          </cell>
          <cell r="O53">
            <v>0</v>
          </cell>
          <cell r="P53">
            <v>0</v>
          </cell>
          <cell r="Q53">
            <v>2088</v>
          </cell>
          <cell r="R53">
            <v>9442.3100000000559</v>
          </cell>
          <cell r="U53">
            <v>707238</v>
          </cell>
          <cell r="V53">
            <v>208321.72999999995</v>
          </cell>
          <cell r="X53">
            <v>705</v>
          </cell>
          <cell r="Y53">
            <v>198255.27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380</v>
          </cell>
          <cell r="AK54">
            <v>23504.440000000002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1134</v>
          </cell>
          <cell r="V56">
            <v>9241.08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4628</v>
          </cell>
          <cell r="V58">
            <v>20227.349999999999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15">
          <cell r="T15">
            <v>322241.27999999991</v>
          </cell>
        </row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14100</v>
          </cell>
          <cell r="J23">
            <v>14473.359999999986</v>
          </cell>
        </row>
        <row r="26">
          <cell r="F26"/>
          <cell r="G26"/>
          <cell r="H26"/>
          <cell r="I26"/>
        </row>
        <row r="27">
          <cell r="F27">
            <v>752050</v>
          </cell>
          <cell r="G27">
            <v>707122.5</v>
          </cell>
          <cell r="H27">
            <v>500</v>
          </cell>
          <cell r="I27">
            <v>-12697</v>
          </cell>
        </row>
        <row r="28">
          <cell r="F28">
            <v>163753</v>
          </cell>
          <cell r="G28">
            <v>334059.40000000002</v>
          </cell>
          <cell r="H28">
            <v>28000</v>
          </cell>
          <cell r="I28">
            <v>15352</v>
          </cell>
        </row>
        <row r="29">
          <cell r="F29">
            <v>542113</v>
          </cell>
          <cell r="G29">
            <v>2478806.2999999998</v>
          </cell>
          <cell r="H29">
            <v>46800.15</v>
          </cell>
          <cell r="I29">
            <v>4449</v>
          </cell>
        </row>
        <row r="38">
          <cell r="F38">
            <v>50215</v>
          </cell>
          <cell r="G38">
            <v>5505110.0999999996</v>
          </cell>
          <cell r="H38">
            <v>99699.85</v>
          </cell>
          <cell r="I38">
            <v>526</v>
          </cell>
          <cell r="T38">
            <v>5480454.7700000005</v>
          </cell>
        </row>
        <row r="44">
          <cell r="F44">
            <v>18520</v>
          </cell>
          <cell r="G44">
            <v>1245775.2</v>
          </cell>
          <cell r="H44">
            <v>20000</v>
          </cell>
          <cell r="I44">
            <v>10</v>
          </cell>
        </row>
      </sheetData>
      <sheetData sheetId="9">
        <row r="102">
          <cell r="U102">
            <v>0</v>
          </cell>
          <cell r="X10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2">
          <cell r="U102">
            <v>8133</v>
          </cell>
          <cell r="X102">
            <v>8348.36</v>
          </cell>
        </row>
      </sheetData>
      <sheetData sheetId="36">
        <row r="102">
          <cell r="U102">
            <v>7635</v>
          </cell>
          <cell r="X102">
            <v>7837.17</v>
          </cell>
        </row>
      </sheetData>
      <sheetData sheetId="37">
        <row r="102">
          <cell r="U102">
            <v>950</v>
          </cell>
          <cell r="X102">
            <v>975.16</v>
          </cell>
        </row>
      </sheetData>
      <sheetData sheetId="38">
        <row r="102">
          <cell r="U102">
            <v>8931</v>
          </cell>
          <cell r="X102">
            <v>9167.49</v>
          </cell>
        </row>
      </sheetData>
      <sheetData sheetId="39">
        <row r="102">
          <cell r="U102">
            <v>9374</v>
          </cell>
          <cell r="X102">
            <v>9622.2199999999993</v>
          </cell>
        </row>
      </sheetData>
      <sheetData sheetId="40"/>
      <sheetData sheetId="41"/>
      <sheetData sheetId="42">
        <row r="102">
          <cell r="U102">
            <v>14388</v>
          </cell>
          <cell r="X102">
            <v>14768.99</v>
          </cell>
        </row>
      </sheetData>
      <sheetData sheetId="43">
        <row r="102">
          <cell r="U102">
            <v>14057</v>
          </cell>
          <cell r="X102">
            <v>14429.23</v>
          </cell>
        </row>
      </sheetData>
      <sheetData sheetId="44"/>
      <sheetData sheetId="45">
        <row r="102">
          <cell r="U102">
            <v>11571</v>
          </cell>
          <cell r="X102">
            <v>11877.4</v>
          </cell>
        </row>
      </sheetData>
      <sheetData sheetId="46">
        <row r="102">
          <cell r="U102">
            <v>23893</v>
          </cell>
          <cell r="X102">
            <v>24525.69</v>
          </cell>
        </row>
      </sheetData>
      <sheetData sheetId="47">
        <row r="102">
          <cell r="U102">
            <v>876</v>
          </cell>
          <cell r="X102">
            <v>899.2</v>
          </cell>
        </row>
      </sheetData>
      <sheetData sheetId="48">
        <row r="102">
          <cell r="U102">
            <v>1403</v>
          </cell>
          <cell r="X102">
            <v>1440.15</v>
          </cell>
        </row>
      </sheetData>
      <sheetData sheetId="49">
        <row r="102">
          <cell r="U102">
            <v>3245</v>
          </cell>
          <cell r="X102">
            <v>3268</v>
          </cell>
        </row>
      </sheetData>
      <sheetData sheetId="50">
        <row r="102">
          <cell r="U102">
            <v>715</v>
          </cell>
          <cell r="X102">
            <v>733.93</v>
          </cell>
        </row>
      </sheetData>
      <sheetData sheetId="51">
        <row r="102">
          <cell r="U102">
            <v>1703</v>
          </cell>
          <cell r="X102">
            <v>1748.1</v>
          </cell>
        </row>
      </sheetData>
      <sheetData sheetId="52">
        <row r="102">
          <cell r="U102">
            <v>1457</v>
          </cell>
          <cell r="X102">
            <v>1495.58</v>
          </cell>
        </row>
      </sheetData>
      <sheetData sheetId="53">
        <row r="102">
          <cell r="U102">
            <v>658</v>
          </cell>
          <cell r="X102">
            <v>675.42</v>
          </cell>
        </row>
      </sheetData>
      <sheetData sheetId="54">
        <row r="102">
          <cell r="U102">
            <v>1382</v>
          </cell>
          <cell r="X102">
            <v>1484.14</v>
          </cell>
        </row>
      </sheetData>
      <sheetData sheetId="55">
        <row r="102">
          <cell r="U102">
            <v>1279</v>
          </cell>
          <cell r="X102">
            <v>1373.53</v>
          </cell>
        </row>
      </sheetData>
      <sheetData sheetId="56">
        <row r="102">
          <cell r="U102">
            <v>1335</v>
          </cell>
          <cell r="X102">
            <v>1433.67</v>
          </cell>
        </row>
      </sheetData>
      <sheetData sheetId="57">
        <row r="102">
          <cell r="U102">
            <v>1196</v>
          </cell>
          <cell r="X102">
            <v>1284.4000000000001</v>
          </cell>
        </row>
      </sheetData>
      <sheetData sheetId="58">
        <row r="102">
          <cell r="U102">
            <v>759</v>
          </cell>
          <cell r="X102">
            <v>815.1</v>
          </cell>
        </row>
      </sheetData>
      <sheetData sheetId="59">
        <row r="102">
          <cell r="U102">
            <v>207</v>
          </cell>
          <cell r="X102">
            <v>241.94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J7">
            <v>10000</v>
          </cell>
          <cell r="K7">
            <v>8664.68</v>
          </cell>
          <cell r="O7">
            <v>7820</v>
          </cell>
          <cell r="P7">
            <v>23322.859999999997</v>
          </cell>
          <cell r="Q7">
            <v>3080</v>
          </cell>
          <cell r="R7">
            <v>12349.160000000003</v>
          </cell>
          <cell r="U7">
            <v>5921</v>
          </cell>
          <cell r="V7">
            <v>23500.059999999998</v>
          </cell>
          <cell r="X7">
            <v>11199</v>
          </cell>
          <cell r="Y7">
            <v>1525622.01</v>
          </cell>
          <cell r="AF7">
            <v>155</v>
          </cell>
          <cell r="AG7">
            <v>46609.729999999996</v>
          </cell>
          <cell r="AH7">
            <v>0</v>
          </cell>
          <cell r="AI7">
            <v>0</v>
          </cell>
          <cell r="AJ7">
            <v>695</v>
          </cell>
          <cell r="AK7">
            <v>66482.81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3567</v>
          </cell>
          <cell r="Y8">
            <v>353940.45</v>
          </cell>
          <cell r="AF8">
            <v>43</v>
          </cell>
          <cell r="AG8">
            <v>27672.47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9598</v>
          </cell>
          <cell r="K9">
            <v>28742.460000000003</v>
          </cell>
          <cell r="O9">
            <v>0</v>
          </cell>
          <cell r="P9">
            <v>0</v>
          </cell>
          <cell r="Q9">
            <v>7426</v>
          </cell>
          <cell r="R9">
            <v>47986.299999999988</v>
          </cell>
          <cell r="U9">
            <v>50729</v>
          </cell>
          <cell r="V9">
            <v>120667.76000000001</v>
          </cell>
          <cell r="X9">
            <v>3529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2353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795</v>
          </cell>
          <cell r="Y10">
            <v>108224.28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509</v>
          </cell>
          <cell r="AK10">
            <v>31522.690000000002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117379</v>
          </cell>
          <cell r="V12">
            <v>75313.26999999999</v>
          </cell>
          <cell r="X12">
            <v>1678</v>
          </cell>
          <cell r="Y12">
            <v>164125.14000000001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G13">
            <v>1803.4782587706593</v>
          </cell>
          <cell r="J13">
            <v>26547</v>
          </cell>
          <cell r="K13">
            <v>27079.5</v>
          </cell>
          <cell r="O13">
            <v>1350</v>
          </cell>
          <cell r="P13">
            <v>2693.3099999999995</v>
          </cell>
          <cell r="Q13">
            <v>18193</v>
          </cell>
          <cell r="R13">
            <v>58431.8</v>
          </cell>
          <cell r="U13">
            <v>3385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  <cell r="AK13">
            <v>39633.909999999996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G14">
            <v>3374.3001175786321</v>
          </cell>
          <cell r="J14">
            <v>30400</v>
          </cell>
          <cell r="K14">
            <v>25698.52</v>
          </cell>
          <cell r="O14">
            <v>350</v>
          </cell>
          <cell r="P14">
            <v>734.94</v>
          </cell>
          <cell r="Q14">
            <v>29175</v>
          </cell>
          <cell r="R14">
            <v>118079.8</v>
          </cell>
          <cell r="U14">
            <v>923</v>
          </cell>
          <cell r="V14">
            <v>1976.77</v>
          </cell>
          <cell r="X14">
            <v>2634</v>
          </cell>
          <cell r="Y14">
            <v>507432.71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265</v>
          </cell>
          <cell r="AK14">
            <v>9682.82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G15">
            <v>3833.7328724998074</v>
          </cell>
          <cell r="J15">
            <v>41216</v>
          </cell>
          <cell r="K15">
            <v>43205.79</v>
          </cell>
          <cell r="O15">
            <v>2150</v>
          </cell>
          <cell r="P15">
            <v>4625.9800000000005</v>
          </cell>
          <cell r="Q15">
            <v>17600</v>
          </cell>
          <cell r="R15">
            <v>76178.539999999994</v>
          </cell>
          <cell r="U15">
            <v>4270</v>
          </cell>
          <cell r="V15">
            <v>13819.24</v>
          </cell>
          <cell r="X15">
            <v>5757</v>
          </cell>
          <cell r="Y15">
            <v>749373.23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229</v>
          </cell>
          <cell r="AK15">
            <v>9249.3000000000011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J16">
            <v>18320</v>
          </cell>
          <cell r="K16">
            <v>21991.72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4403</v>
          </cell>
          <cell r="Y16">
            <v>355660.75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884</v>
          </cell>
          <cell r="AK16">
            <v>28158.74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851</v>
          </cell>
          <cell r="Y17">
            <v>93477.65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G18">
            <v>4770.2586975230852</v>
          </cell>
          <cell r="J18">
            <v>43207</v>
          </cell>
          <cell r="K18">
            <v>41772.880000000005</v>
          </cell>
          <cell r="O18">
            <v>18315</v>
          </cell>
          <cell r="P18">
            <v>43375.28</v>
          </cell>
          <cell r="Q18">
            <v>39658</v>
          </cell>
          <cell r="R18">
            <v>50724.17</v>
          </cell>
          <cell r="U18">
            <v>1236</v>
          </cell>
          <cell r="V18">
            <v>3403.85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G19">
            <v>6225.9327584479106</v>
          </cell>
          <cell r="J19">
            <v>53970</v>
          </cell>
          <cell r="K19">
            <v>49020.88</v>
          </cell>
          <cell r="O19">
            <v>5647</v>
          </cell>
          <cell r="P19">
            <v>11821.189999999999</v>
          </cell>
          <cell r="Q19">
            <v>38140</v>
          </cell>
          <cell r="R19">
            <v>75841.36</v>
          </cell>
          <cell r="U19">
            <v>909</v>
          </cell>
          <cell r="V19">
            <v>3045.15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1160</v>
          </cell>
          <cell r="AK19">
            <v>45047.859999999993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G20">
            <v>0</v>
          </cell>
          <cell r="J20">
            <v>154941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81032.03</v>
          </cell>
          <cell r="U20">
            <v>2391</v>
          </cell>
          <cell r="V20">
            <v>4912.16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G21">
            <v>0</v>
          </cell>
          <cell r="J21">
            <v>56000</v>
          </cell>
          <cell r="K21">
            <v>49248.76999999999</v>
          </cell>
          <cell r="O21">
            <v>5950</v>
          </cell>
          <cell r="P21">
            <v>12453.05</v>
          </cell>
          <cell r="Q21">
            <v>19279</v>
          </cell>
          <cell r="R21">
            <v>27980.66</v>
          </cell>
          <cell r="U21">
            <v>922</v>
          </cell>
          <cell r="V21">
            <v>1995.0199999999995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167</v>
          </cell>
          <cell r="AK21">
            <v>8396.4799999999977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J22">
            <v>600</v>
          </cell>
          <cell r="K22">
            <v>771.41</v>
          </cell>
          <cell r="O22">
            <v>9126</v>
          </cell>
          <cell r="P22">
            <v>10660.63</v>
          </cell>
          <cell r="Q22">
            <v>20420</v>
          </cell>
          <cell r="R22">
            <v>69638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J23">
            <v>500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65008.9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4">
          <cell r="C24"/>
          <cell r="D24"/>
          <cell r="E24"/>
          <cell r="F24"/>
          <cell r="G24"/>
          <cell r="J24"/>
          <cell r="K24"/>
          <cell r="O24"/>
          <cell r="P24"/>
          <cell r="Q24"/>
          <cell r="R24"/>
          <cell r="U24"/>
          <cell r="V24"/>
          <cell r="X24"/>
          <cell r="Y24"/>
          <cell r="AF24"/>
          <cell r="AG24"/>
          <cell r="AH24"/>
          <cell r="AI24"/>
          <cell r="AJ24"/>
          <cell r="AK24"/>
        </row>
        <row r="25">
          <cell r="C25">
            <v>55637</v>
          </cell>
          <cell r="D25">
            <v>408030.53</v>
          </cell>
          <cell r="E25">
            <v>0</v>
          </cell>
          <cell r="F25">
            <v>0</v>
          </cell>
          <cell r="G25">
            <v>0</v>
          </cell>
          <cell r="J25">
            <v>0</v>
          </cell>
          <cell r="K25">
            <v>0</v>
          </cell>
          <cell r="O25">
            <v>250</v>
          </cell>
          <cell r="P25">
            <v>486.73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  <cell r="K26">
            <v>0</v>
          </cell>
          <cell r="O26">
            <v>2553</v>
          </cell>
          <cell r="P26">
            <v>4970.51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G27">
            <v>5222.7798405041985</v>
          </cell>
          <cell r="J27">
            <v>126555</v>
          </cell>
          <cell r="K27">
            <v>112343.60000000002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297022.21999999997</v>
          </cell>
          <cell r="U27">
            <v>7195</v>
          </cell>
          <cell r="V27">
            <v>18212.509999999998</v>
          </cell>
          <cell r="X27">
            <v>6770</v>
          </cell>
          <cell r="Y27">
            <v>530328.31999999995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73046.640000000014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96574.399999999994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G29">
            <v>2301.1026321687691</v>
          </cell>
          <cell r="J29">
            <v>39200</v>
          </cell>
          <cell r="K29">
            <v>35337.57</v>
          </cell>
          <cell r="O29">
            <v>2600</v>
          </cell>
          <cell r="P29">
            <v>5467.79</v>
          </cell>
          <cell r="Q29">
            <v>26045</v>
          </cell>
          <cell r="R29">
            <v>92866.7</v>
          </cell>
          <cell r="U29">
            <v>442</v>
          </cell>
          <cell r="V29">
            <v>1008.9499999999996</v>
          </cell>
          <cell r="X29">
            <v>1892</v>
          </cell>
          <cell r="Y29">
            <v>133285.91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G30">
            <v>297.23426332636251</v>
          </cell>
          <cell r="J30">
            <v>560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2872.9300000000003</v>
          </cell>
          <cell r="U30">
            <v>229</v>
          </cell>
          <cell r="V30">
            <v>559.26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G31">
            <v>786.78231231962957</v>
          </cell>
          <cell r="J31">
            <v>8980</v>
          </cell>
          <cell r="K31">
            <v>9075.340000000002</v>
          </cell>
          <cell r="O31">
            <v>560</v>
          </cell>
          <cell r="P31">
            <v>1164.5999999999999</v>
          </cell>
          <cell r="Q31">
            <v>5195</v>
          </cell>
          <cell r="R31">
            <v>20346.490000000002</v>
          </cell>
          <cell r="U31">
            <v>655</v>
          </cell>
          <cell r="V31">
            <v>1567.59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G33">
            <v>168.44167067380786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54214.689999999995</v>
          </cell>
          <cell r="U33">
            <v>182</v>
          </cell>
          <cell r="V33">
            <v>238.62</v>
          </cell>
          <cell r="X33">
            <v>455</v>
          </cell>
          <cell r="Y33">
            <v>25509.99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958</v>
          </cell>
          <cell r="D34">
            <v>13187.91</v>
          </cell>
          <cell r="E34">
            <v>900</v>
          </cell>
          <cell r="F34">
            <v>11124.560450233274</v>
          </cell>
          <cell r="G34">
            <v>375.17045023327455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53368.909999999996</v>
          </cell>
          <cell r="U34">
            <v>220</v>
          </cell>
          <cell r="V34">
            <v>288.44</v>
          </cell>
          <cell r="X34">
            <v>555</v>
          </cell>
          <cell r="Y34">
            <v>25959.43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G35">
            <v>255.45301704635997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48871.07</v>
          </cell>
          <cell r="U35">
            <v>192</v>
          </cell>
          <cell r="V35">
            <v>251.73</v>
          </cell>
          <cell r="X35">
            <v>520</v>
          </cell>
          <cell r="Y35">
            <v>33938.06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G36">
            <v>83.880343053005333</v>
          </cell>
          <cell r="J36">
            <v>2370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29128.05</v>
          </cell>
          <cell r="U36">
            <v>93</v>
          </cell>
          <cell r="V36">
            <v>121.93</v>
          </cell>
          <cell r="X36">
            <v>255</v>
          </cell>
          <cell r="Y36">
            <v>13841.29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G37">
            <v>1085.3722689282204</v>
          </cell>
          <cell r="J37">
            <v>28200</v>
          </cell>
          <cell r="K37">
            <v>26765.129999999997</v>
          </cell>
          <cell r="O37">
            <v>9390</v>
          </cell>
          <cell r="P37">
            <v>18281.669999999998</v>
          </cell>
          <cell r="Q37">
            <v>13924</v>
          </cell>
          <cell r="R37">
            <v>80640.679999999993</v>
          </cell>
          <cell r="U37">
            <v>531</v>
          </cell>
          <cell r="V37">
            <v>675.63</v>
          </cell>
          <cell r="X37">
            <v>837</v>
          </cell>
          <cell r="Y37">
            <v>75373.179999999993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G38">
            <v>86.706047586283574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21526.019999999997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14564.03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G39">
            <v>159.86906666524951</v>
          </cell>
          <cell r="J39">
            <v>4125</v>
          </cell>
          <cell r="K39">
            <v>4080.73</v>
          </cell>
          <cell r="O39">
            <v>1585</v>
          </cell>
          <cell r="P39">
            <v>3085.88</v>
          </cell>
          <cell r="Q39">
            <v>2910</v>
          </cell>
          <cell r="R39">
            <v>49824.23</v>
          </cell>
          <cell r="U39">
            <v>88</v>
          </cell>
          <cell r="V39">
            <v>115.38</v>
          </cell>
          <cell r="X39">
            <v>266</v>
          </cell>
          <cell r="Y39">
            <v>15337.43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1452</v>
          </cell>
          <cell r="D40">
            <v>9510.74</v>
          </cell>
          <cell r="E40">
            <v>1951</v>
          </cell>
          <cell r="F40">
            <v>12113.251521498349</v>
          </cell>
          <cell r="G40">
            <v>500.98152149834777</v>
          </cell>
          <cell r="J40">
            <v>14930</v>
          </cell>
          <cell r="K40">
            <v>13535.69</v>
          </cell>
          <cell r="O40">
            <v>7898</v>
          </cell>
          <cell r="P40">
            <v>16087.36</v>
          </cell>
          <cell r="Q40">
            <v>9526</v>
          </cell>
          <cell r="R40">
            <v>118308.90000000001</v>
          </cell>
          <cell r="U40">
            <v>181</v>
          </cell>
          <cell r="V40">
            <v>237.31</v>
          </cell>
          <cell r="X40">
            <v>772</v>
          </cell>
          <cell r="Y40">
            <v>32345.37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G41">
            <v>292.6100646454147</v>
          </cell>
          <cell r="J41">
            <v>8940</v>
          </cell>
          <cell r="K41">
            <v>7682.33</v>
          </cell>
          <cell r="O41">
            <v>1459</v>
          </cell>
          <cell r="P41">
            <v>2970.39</v>
          </cell>
          <cell r="Q41">
            <v>7142</v>
          </cell>
          <cell r="R41">
            <v>137971.5</v>
          </cell>
          <cell r="U41">
            <v>165</v>
          </cell>
          <cell r="V41">
            <v>216.33</v>
          </cell>
          <cell r="X41">
            <v>320</v>
          </cell>
          <cell r="Y41">
            <v>24724.47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G42">
            <v>217.99675903955173</v>
          </cell>
          <cell r="J42">
            <v>5140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86446.06</v>
          </cell>
          <cell r="U42">
            <v>295</v>
          </cell>
          <cell r="V42">
            <v>518.42000000000007</v>
          </cell>
          <cell r="X42">
            <v>440</v>
          </cell>
          <cell r="Y42">
            <v>24131.82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G43">
            <v>181.56834747523058</v>
          </cell>
          <cell r="J43">
            <v>6570</v>
          </cell>
          <cell r="K43">
            <v>6722.84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23244.080000000002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G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47210.21</v>
          </cell>
          <cell r="U44">
            <v>97</v>
          </cell>
          <cell r="V44">
            <v>127.18</v>
          </cell>
          <cell r="X44">
            <v>310</v>
          </cell>
          <cell r="Y44">
            <v>18700.05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J45">
            <v>1980</v>
          </cell>
          <cell r="K45">
            <v>1998.8</v>
          </cell>
          <cell r="O45">
            <v>0</v>
          </cell>
          <cell r="P45">
            <v>0</v>
          </cell>
          <cell r="Q45">
            <v>1389</v>
          </cell>
          <cell r="R45">
            <v>27569.34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7327.85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G46">
            <v>1596.3486900162006</v>
          </cell>
          <cell r="J46">
            <v>22300</v>
          </cell>
          <cell r="K46">
            <v>22253.770000000004</v>
          </cell>
          <cell r="O46">
            <v>960</v>
          </cell>
          <cell r="P46">
            <v>2009.24</v>
          </cell>
          <cell r="Q46">
            <v>11087</v>
          </cell>
          <cell r="R46">
            <v>12001.279999999999</v>
          </cell>
          <cell r="U46">
            <v>389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500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80</v>
          </cell>
          <cell r="AK47">
            <v>7633.0199999999995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590</v>
          </cell>
          <cell r="AK49">
            <v>92410.299999999988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2276.3000000000002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4</v>
          </cell>
          <cell r="Y52">
            <v>821.59</v>
          </cell>
          <cell r="AF52">
            <v>3</v>
          </cell>
          <cell r="AG52">
            <v>621.04</v>
          </cell>
          <cell r="AH52">
            <v>1</v>
          </cell>
          <cell r="AI52">
            <v>200.55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1317</v>
          </cell>
          <cell r="K53">
            <v>2588.1999999999998</v>
          </cell>
          <cell r="O53">
            <v>0</v>
          </cell>
          <cell r="P53">
            <v>0</v>
          </cell>
          <cell r="Q53">
            <v>2088</v>
          </cell>
          <cell r="R53">
            <v>9442.3099999999686</v>
          </cell>
          <cell r="U53">
            <v>912745</v>
          </cell>
          <cell r="V53">
            <v>238349.34000000003</v>
          </cell>
          <cell r="X53">
            <v>897</v>
          </cell>
          <cell r="Y53">
            <v>245284.52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1029</v>
          </cell>
          <cell r="V56">
            <v>8284.7900000000009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5728</v>
          </cell>
          <cell r="V58">
            <v>21708.080000000002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H23"/>
          <cell r="I23">
            <v>14100</v>
          </cell>
          <cell r="J23">
            <v>14473.359999999986</v>
          </cell>
          <cell r="K23">
            <v>33620</v>
          </cell>
        </row>
        <row r="26">
          <cell r="K26">
            <v>33620</v>
          </cell>
        </row>
        <row r="27">
          <cell r="F27">
            <v>752050</v>
          </cell>
          <cell r="G27">
            <v>745678.71</v>
          </cell>
          <cell r="H27">
            <v>20500</v>
          </cell>
          <cell r="I27">
            <v>-12395</v>
          </cell>
        </row>
        <row r="28">
          <cell r="F28">
            <v>150516</v>
          </cell>
          <cell r="G28">
            <v>307055.65000000002</v>
          </cell>
          <cell r="H28">
            <v>4000</v>
          </cell>
          <cell r="I28">
            <v>6815</v>
          </cell>
        </row>
        <row r="29">
          <cell r="G29">
            <v>2448253.84</v>
          </cell>
          <cell r="H29">
            <v>16837.5</v>
          </cell>
        </row>
        <row r="38">
          <cell r="F38">
            <v>50215</v>
          </cell>
          <cell r="G38">
            <v>5616399.71</v>
          </cell>
          <cell r="H38">
            <v>158699.85</v>
          </cell>
          <cell r="I38">
            <v>-514</v>
          </cell>
          <cell r="K38">
            <v>367173.1</v>
          </cell>
        </row>
        <row r="44">
          <cell r="F44">
            <v>17148</v>
          </cell>
          <cell r="G44">
            <v>1153485.5899999999</v>
          </cell>
          <cell r="H44">
            <v>34962.65</v>
          </cell>
          <cell r="I44">
            <v>354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2">
          <cell r="U102">
            <v>15633</v>
          </cell>
          <cell r="X102">
            <v>16046.96</v>
          </cell>
        </row>
      </sheetData>
      <sheetData sheetId="36">
        <row r="102">
          <cell r="U102">
            <v>11135</v>
          </cell>
          <cell r="X102">
            <v>11429.85</v>
          </cell>
        </row>
      </sheetData>
      <sheetData sheetId="37">
        <row r="102">
          <cell r="U102">
            <v>1950</v>
          </cell>
          <cell r="X102">
            <v>2001.6399999999999</v>
          </cell>
        </row>
      </sheetData>
      <sheetData sheetId="38">
        <row r="102">
          <cell r="U102">
            <v>14931</v>
          </cell>
          <cell r="X102">
            <v>15326.37</v>
          </cell>
        </row>
      </sheetData>
      <sheetData sheetId="39">
        <row r="102">
          <cell r="U102">
            <v>12740</v>
          </cell>
          <cell r="X102">
            <v>13077.36</v>
          </cell>
        </row>
      </sheetData>
      <sheetData sheetId="40"/>
      <sheetData sheetId="41"/>
      <sheetData sheetId="42">
        <row r="102">
          <cell r="U102">
            <v>15595</v>
          </cell>
          <cell r="X102">
            <v>16007.96</v>
          </cell>
        </row>
      </sheetData>
      <sheetData sheetId="43">
        <row r="102">
          <cell r="U102">
            <v>19527</v>
          </cell>
          <cell r="X102">
            <v>20044.07</v>
          </cell>
        </row>
      </sheetData>
      <sheetData sheetId="44"/>
      <sheetData sheetId="45">
        <row r="102">
          <cell r="U102">
            <v>16071</v>
          </cell>
          <cell r="X102">
            <v>16496.560000000001</v>
          </cell>
        </row>
      </sheetData>
      <sheetData sheetId="46">
        <row r="102">
          <cell r="U102">
            <v>20893</v>
          </cell>
          <cell r="X102">
            <v>21446.25</v>
          </cell>
        </row>
      </sheetData>
      <sheetData sheetId="47">
        <row r="102">
          <cell r="U102">
            <v>876</v>
          </cell>
          <cell r="X102">
            <v>899.2</v>
          </cell>
        </row>
      </sheetData>
      <sheetData sheetId="48">
        <row r="102">
          <cell r="U102">
            <v>1403</v>
          </cell>
          <cell r="X102">
            <v>1440.15</v>
          </cell>
        </row>
      </sheetData>
      <sheetData sheetId="49">
        <row r="102">
          <cell r="U102">
            <v>4715</v>
          </cell>
          <cell r="X102">
            <v>4776.93</v>
          </cell>
        </row>
      </sheetData>
      <sheetData sheetId="50">
        <row r="102">
          <cell r="U102">
            <v>715</v>
          </cell>
          <cell r="X102">
            <v>733.93</v>
          </cell>
        </row>
      </sheetData>
      <sheetData sheetId="51">
        <row r="102">
          <cell r="U102">
            <v>1703</v>
          </cell>
          <cell r="X102">
            <v>1748.1</v>
          </cell>
        </row>
      </sheetData>
      <sheetData sheetId="52">
        <row r="102">
          <cell r="U102">
            <v>1457</v>
          </cell>
          <cell r="X102">
            <v>1495.58</v>
          </cell>
        </row>
      </sheetData>
      <sheetData sheetId="53">
        <row r="102">
          <cell r="U102">
            <v>658</v>
          </cell>
          <cell r="X102">
            <v>675.42</v>
          </cell>
        </row>
      </sheetData>
      <sheetData sheetId="54">
        <row r="102">
          <cell r="U102">
            <v>2032</v>
          </cell>
          <cell r="X102">
            <v>2182.19</v>
          </cell>
        </row>
      </sheetData>
      <sheetData sheetId="55">
        <row r="102">
          <cell r="U102">
            <v>2079</v>
          </cell>
          <cell r="X102">
            <v>2232.66</v>
          </cell>
        </row>
      </sheetData>
      <sheetData sheetId="56">
        <row r="102">
          <cell r="U102">
            <v>1335</v>
          </cell>
          <cell r="X102">
            <v>1433.67</v>
          </cell>
        </row>
      </sheetData>
      <sheetData sheetId="57">
        <row r="102">
          <cell r="U102">
            <v>1296</v>
          </cell>
          <cell r="X102">
            <v>1391.7900000000002</v>
          </cell>
        </row>
      </sheetData>
      <sheetData sheetId="58">
        <row r="102">
          <cell r="U102">
            <v>759</v>
          </cell>
          <cell r="X102">
            <v>815.1</v>
          </cell>
        </row>
      </sheetData>
      <sheetData sheetId="59">
        <row r="102">
          <cell r="U102">
            <v>292</v>
          </cell>
          <cell r="X102">
            <v>341.28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1">
          <cell r="V31">
            <v>8930</v>
          </cell>
        </row>
      </sheetData>
      <sheetData sheetId="11"/>
      <sheetData sheetId="12"/>
      <sheetData sheetId="13"/>
      <sheetData sheetId="14">
        <row r="23">
          <cell r="D23">
            <v>0</v>
          </cell>
          <cell r="J23">
            <v>0</v>
          </cell>
          <cell r="N23"/>
          <cell r="Q23">
            <v>5107</v>
          </cell>
          <cell r="T23">
            <v>0</v>
          </cell>
          <cell r="W23">
            <v>10683</v>
          </cell>
          <cell r="AA23">
            <v>164</v>
          </cell>
          <cell r="AD23">
            <v>73</v>
          </cell>
          <cell r="AI23">
            <v>0</v>
          </cell>
          <cell r="AR23"/>
        </row>
        <row r="24">
          <cell r="D24">
            <v>0</v>
          </cell>
          <cell r="J24">
            <v>0</v>
          </cell>
          <cell r="N24"/>
          <cell r="Q24">
            <v>2317</v>
          </cell>
          <cell r="T24">
            <v>0</v>
          </cell>
          <cell r="W24">
            <v>3556</v>
          </cell>
          <cell r="AA24">
            <v>32</v>
          </cell>
          <cell r="AD24">
            <v>26</v>
          </cell>
          <cell r="AI24">
            <v>58</v>
          </cell>
          <cell r="AR24"/>
        </row>
        <row r="25">
          <cell r="D25">
            <v>0</v>
          </cell>
          <cell r="J25">
            <v>0</v>
          </cell>
          <cell r="N25"/>
          <cell r="Q25">
            <v>0</v>
          </cell>
          <cell r="T25">
            <v>0</v>
          </cell>
          <cell r="W25">
            <v>0</v>
          </cell>
          <cell r="AA25">
            <v>0</v>
          </cell>
          <cell r="AD25">
            <v>0</v>
          </cell>
          <cell r="AI25">
            <v>0</v>
          </cell>
          <cell r="AR25"/>
        </row>
        <row r="26">
          <cell r="D26">
            <v>0</v>
          </cell>
          <cell r="J26">
            <v>0</v>
          </cell>
          <cell r="N26"/>
          <cell r="Q26">
            <v>0</v>
          </cell>
          <cell r="T26">
            <v>0</v>
          </cell>
          <cell r="W26">
            <v>530</v>
          </cell>
          <cell r="AA26">
            <v>0</v>
          </cell>
          <cell r="AD26">
            <v>0</v>
          </cell>
          <cell r="AI26">
            <v>0</v>
          </cell>
          <cell r="AR26"/>
        </row>
        <row r="27">
          <cell r="D27">
            <v>0</v>
          </cell>
          <cell r="J27">
            <v>337</v>
          </cell>
          <cell r="N27">
            <v>8133</v>
          </cell>
          <cell r="Q27">
            <v>900</v>
          </cell>
          <cell r="T27">
            <v>0</v>
          </cell>
          <cell r="W27">
            <v>0</v>
          </cell>
          <cell r="AA27">
            <v>0</v>
          </cell>
          <cell r="AD27">
            <v>0</v>
          </cell>
          <cell r="AI27">
            <v>0</v>
          </cell>
          <cell r="AR27"/>
        </row>
        <row r="28">
          <cell r="D28">
            <v>0</v>
          </cell>
          <cell r="J28">
            <v>0</v>
          </cell>
          <cell r="N28"/>
          <cell r="Q28">
            <v>0</v>
          </cell>
          <cell r="T28">
            <v>0</v>
          </cell>
          <cell r="W28">
            <v>3139</v>
          </cell>
          <cell r="AA28">
            <v>150</v>
          </cell>
          <cell r="AD28"/>
          <cell r="AI28">
            <v>0</v>
          </cell>
          <cell r="AR28"/>
        </row>
        <row r="29">
          <cell r="D29">
            <v>951</v>
          </cell>
          <cell r="J29">
            <v>477</v>
          </cell>
          <cell r="N29">
            <v>1382</v>
          </cell>
          <cell r="Q29">
            <v>632</v>
          </cell>
          <cell r="T29">
            <v>0</v>
          </cell>
          <cell r="W29">
            <v>772</v>
          </cell>
          <cell r="AA29">
            <v>0</v>
          </cell>
          <cell r="AD29">
            <v>0</v>
          </cell>
          <cell r="AI29">
            <v>0</v>
          </cell>
          <cell r="AR29"/>
        </row>
        <row r="30">
          <cell r="D30">
            <v>0</v>
          </cell>
          <cell r="J30">
            <v>61</v>
          </cell>
          <cell r="N30">
            <v>8931</v>
          </cell>
          <cell r="Q30">
            <v>72</v>
          </cell>
          <cell r="T30">
            <v>0</v>
          </cell>
          <cell r="W30">
            <v>2634</v>
          </cell>
          <cell r="AA30">
            <v>0</v>
          </cell>
          <cell r="AD30">
            <v>0</v>
          </cell>
          <cell r="AI30">
            <v>0</v>
          </cell>
          <cell r="AR30"/>
        </row>
        <row r="31">
          <cell r="D31">
            <v>0</v>
          </cell>
          <cell r="J31">
            <v>501</v>
          </cell>
          <cell r="N31">
            <v>9374</v>
          </cell>
          <cell r="Q31">
            <v>1177</v>
          </cell>
          <cell r="T31">
            <v>0</v>
          </cell>
          <cell r="V31">
            <v>2071</v>
          </cell>
          <cell r="W31">
            <v>5757</v>
          </cell>
          <cell r="AA31">
            <v>15</v>
          </cell>
          <cell r="AD31">
            <v>0</v>
          </cell>
          <cell r="AI31">
            <v>76</v>
          </cell>
          <cell r="AR31"/>
        </row>
        <row r="32">
          <cell r="D32">
            <v>0</v>
          </cell>
          <cell r="J32">
            <v>0</v>
          </cell>
          <cell r="N32"/>
          <cell r="Q32">
            <v>0</v>
          </cell>
          <cell r="T32">
            <v>0</v>
          </cell>
          <cell r="W32">
            <v>1241</v>
          </cell>
          <cell r="AA32">
            <v>0</v>
          </cell>
          <cell r="AD32">
            <v>0</v>
          </cell>
          <cell r="AI32">
            <v>0</v>
          </cell>
          <cell r="AR32"/>
        </row>
        <row r="33">
          <cell r="D33">
            <v>0</v>
          </cell>
          <cell r="J33">
            <v>498</v>
          </cell>
          <cell r="N33">
            <v>14388</v>
          </cell>
          <cell r="Q33">
            <v>10331</v>
          </cell>
          <cell r="T33">
            <v>0</v>
          </cell>
          <cell r="W33">
            <v>0</v>
          </cell>
          <cell r="AA33">
            <v>0</v>
          </cell>
          <cell r="AD33">
            <v>0</v>
          </cell>
          <cell r="AI33">
            <v>0</v>
          </cell>
          <cell r="AR33"/>
        </row>
        <row r="34">
          <cell r="D34">
            <v>0</v>
          </cell>
          <cell r="J34">
            <v>567</v>
          </cell>
          <cell r="N34">
            <v>14057</v>
          </cell>
          <cell r="Q34">
            <v>3547</v>
          </cell>
          <cell r="T34">
            <v>0</v>
          </cell>
          <cell r="W34">
            <v>0</v>
          </cell>
          <cell r="AA34">
            <v>0</v>
          </cell>
          <cell r="AD34">
            <v>0</v>
          </cell>
          <cell r="AI34">
            <v>78</v>
          </cell>
          <cell r="AR34"/>
        </row>
        <row r="35">
          <cell r="D35">
            <v>0</v>
          </cell>
          <cell r="J35">
            <v>0</v>
          </cell>
          <cell r="N35"/>
          <cell r="Q35">
            <v>300</v>
          </cell>
          <cell r="T35">
            <v>0</v>
          </cell>
          <cell r="W35">
            <v>4336</v>
          </cell>
          <cell r="AA35">
            <v>0</v>
          </cell>
          <cell r="AD35">
            <v>0</v>
          </cell>
          <cell r="AI35">
            <v>0</v>
          </cell>
          <cell r="AR35"/>
        </row>
        <row r="36">
          <cell r="D36">
            <v>0</v>
          </cell>
          <cell r="J36">
            <v>0</v>
          </cell>
          <cell r="N36"/>
          <cell r="Q36">
            <v>5210</v>
          </cell>
          <cell r="T36">
            <v>0</v>
          </cell>
          <cell r="W36">
            <v>0</v>
          </cell>
          <cell r="AA36">
            <v>0</v>
          </cell>
          <cell r="AD36">
            <v>0</v>
          </cell>
          <cell r="AI36">
            <v>0</v>
          </cell>
          <cell r="AR36"/>
        </row>
        <row r="37">
          <cell r="D37">
            <v>0</v>
          </cell>
          <cell r="J37">
            <v>7988</v>
          </cell>
          <cell r="N37"/>
          <cell r="Q37">
            <v>21063</v>
          </cell>
          <cell r="T37">
            <v>210</v>
          </cell>
          <cell r="W37">
            <v>0</v>
          </cell>
          <cell r="AA37">
            <v>0</v>
          </cell>
          <cell r="AD37">
            <v>0</v>
          </cell>
          <cell r="AI37">
            <v>85</v>
          </cell>
          <cell r="AR37"/>
        </row>
        <row r="38">
          <cell r="D38">
            <v>0</v>
          </cell>
          <cell r="J38">
            <v>2289</v>
          </cell>
          <cell r="N38"/>
          <cell r="Q38">
            <v>3431</v>
          </cell>
          <cell r="T38">
            <v>0</v>
          </cell>
          <cell r="W38">
            <v>0</v>
          </cell>
          <cell r="AA38">
            <v>0</v>
          </cell>
          <cell r="AD38">
            <v>0</v>
          </cell>
          <cell r="AI38">
            <v>27</v>
          </cell>
          <cell r="AR38"/>
        </row>
        <row r="39">
          <cell r="D39">
            <v>0</v>
          </cell>
          <cell r="J39">
            <v>0</v>
          </cell>
          <cell r="N39"/>
          <cell r="Q39">
            <v>0</v>
          </cell>
          <cell r="T39">
            <v>0</v>
          </cell>
          <cell r="W39">
            <v>0</v>
          </cell>
          <cell r="AA39">
            <v>0</v>
          </cell>
          <cell r="AD39">
            <v>0</v>
          </cell>
          <cell r="AI39">
            <v>0</v>
          </cell>
          <cell r="AR39"/>
        </row>
        <row r="40">
          <cell r="D40">
            <v>0</v>
          </cell>
          <cell r="J40">
            <v>4957</v>
          </cell>
          <cell r="N40">
            <v>23893</v>
          </cell>
          <cell r="Q40">
            <v>4391</v>
          </cell>
          <cell r="T40">
            <v>0</v>
          </cell>
          <cell r="W40">
            <v>6770</v>
          </cell>
          <cell r="AA40">
            <v>0</v>
          </cell>
          <cell r="AD40">
            <v>0</v>
          </cell>
          <cell r="AI40">
            <v>0</v>
          </cell>
          <cell r="AR40"/>
        </row>
        <row r="41">
          <cell r="D41">
            <v>0</v>
          </cell>
          <cell r="J41">
            <v>0</v>
          </cell>
          <cell r="N41"/>
          <cell r="Q41">
            <v>0</v>
          </cell>
          <cell r="T41">
            <v>0</v>
          </cell>
          <cell r="W41">
            <v>0</v>
          </cell>
          <cell r="AA41">
            <v>0</v>
          </cell>
          <cell r="AD41">
            <v>0</v>
          </cell>
          <cell r="AI41">
            <v>0</v>
          </cell>
          <cell r="AR41"/>
        </row>
        <row r="42">
          <cell r="D42">
            <v>1129</v>
          </cell>
          <cell r="J42">
            <v>806</v>
          </cell>
          <cell r="N42">
            <v>3245</v>
          </cell>
          <cell r="Q42">
            <v>835</v>
          </cell>
          <cell r="T42">
            <v>0</v>
          </cell>
          <cell r="W42">
            <v>837</v>
          </cell>
          <cell r="AA42">
            <v>0</v>
          </cell>
          <cell r="AD42">
            <v>0</v>
          </cell>
          <cell r="AI42">
            <v>0</v>
          </cell>
          <cell r="AR42"/>
        </row>
        <row r="43">
          <cell r="D43">
            <v>1105</v>
          </cell>
          <cell r="J43">
            <v>32</v>
          </cell>
          <cell r="N43">
            <v>1457</v>
          </cell>
          <cell r="Q43">
            <v>359</v>
          </cell>
          <cell r="T43">
            <v>0</v>
          </cell>
          <cell r="W43">
            <v>520</v>
          </cell>
          <cell r="AA43">
            <v>0</v>
          </cell>
          <cell r="AD43">
            <v>0</v>
          </cell>
          <cell r="AI43">
            <v>0</v>
          </cell>
          <cell r="AR43"/>
        </row>
        <row r="44">
          <cell r="D44">
            <v>304</v>
          </cell>
          <cell r="J44">
            <v>24</v>
          </cell>
          <cell r="N44">
            <v>1403</v>
          </cell>
          <cell r="Q44">
            <v>70</v>
          </cell>
          <cell r="T44">
            <v>0</v>
          </cell>
          <cell r="W44">
            <v>455</v>
          </cell>
          <cell r="AA44">
            <v>0</v>
          </cell>
          <cell r="AD44">
            <v>0</v>
          </cell>
          <cell r="AI44">
            <v>0</v>
          </cell>
          <cell r="AR44"/>
        </row>
        <row r="45">
          <cell r="D45">
            <v>753</v>
          </cell>
          <cell r="J45">
            <v>10</v>
          </cell>
          <cell r="N45">
            <v>1703</v>
          </cell>
          <cell r="Q45">
            <v>92</v>
          </cell>
          <cell r="T45">
            <v>0</v>
          </cell>
          <cell r="W45">
            <v>555</v>
          </cell>
          <cell r="AA45">
            <v>0</v>
          </cell>
          <cell r="AD45">
            <v>0</v>
          </cell>
          <cell r="AI45">
            <v>0</v>
          </cell>
          <cell r="AR45"/>
        </row>
        <row r="46">
          <cell r="D46">
            <v>343</v>
          </cell>
          <cell r="J46">
            <v>8</v>
          </cell>
          <cell r="N46">
            <v>658</v>
          </cell>
          <cell r="Q46">
            <v>175</v>
          </cell>
          <cell r="T46">
            <v>0</v>
          </cell>
          <cell r="W46">
            <v>266</v>
          </cell>
          <cell r="AA46">
            <v>0</v>
          </cell>
          <cell r="AD46">
            <v>0</v>
          </cell>
          <cell r="AI46">
            <v>0</v>
          </cell>
          <cell r="AR46"/>
        </row>
        <row r="47">
          <cell r="D47">
            <v>355</v>
          </cell>
          <cell r="J47">
            <v>46</v>
          </cell>
          <cell r="N47">
            <v>876</v>
          </cell>
          <cell r="Q47">
            <v>188</v>
          </cell>
          <cell r="T47">
            <v>0</v>
          </cell>
          <cell r="W47">
            <v>290</v>
          </cell>
          <cell r="AA47">
            <v>0</v>
          </cell>
          <cell r="AD47">
            <v>0</v>
          </cell>
          <cell r="AI47">
            <v>0</v>
          </cell>
          <cell r="AR47"/>
        </row>
        <row r="48">
          <cell r="D48">
            <v>2802</v>
          </cell>
          <cell r="J48">
            <v>637</v>
          </cell>
          <cell r="N48">
            <v>7635</v>
          </cell>
          <cell r="Q48">
            <v>1159</v>
          </cell>
          <cell r="T48">
            <v>0</v>
          </cell>
          <cell r="W48">
            <v>1892</v>
          </cell>
          <cell r="AA48">
            <v>0</v>
          </cell>
          <cell r="AD48">
            <v>0</v>
          </cell>
          <cell r="AI48">
            <v>0</v>
          </cell>
          <cell r="AR48"/>
        </row>
        <row r="49">
          <cell r="D49">
            <v>0</v>
          </cell>
          <cell r="J49">
            <v>0</v>
          </cell>
          <cell r="N49">
            <v>207</v>
          </cell>
          <cell r="Q49">
            <v>0</v>
          </cell>
          <cell r="T49">
            <v>0</v>
          </cell>
          <cell r="W49">
            <v>120</v>
          </cell>
          <cell r="AA49">
            <v>0</v>
          </cell>
          <cell r="AD49">
            <v>0</v>
          </cell>
          <cell r="AI49">
            <v>0</v>
          </cell>
          <cell r="AR49"/>
        </row>
        <row r="50">
          <cell r="D50">
            <v>751</v>
          </cell>
          <cell r="J50">
            <v>361</v>
          </cell>
          <cell r="N50">
            <v>1279</v>
          </cell>
          <cell r="Q50">
            <v>203</v>
          </cell>
          <cell r="T50">
            <v>0</v>
          </cell>
          <cell r="W50">
            <v>320</v>
          </cell>
          <cell r="AA50">
            <v>0</v>
          </cell>
          <cell r="AD50">
            <v>0</v>
          </cell>
          <cell r="AI50">
            <v>0</v>
          </cell>
          <cell r="AR50"/>
        </row>
        <row r="51">
          <cell r="D51">
            <v>482</v>
          </cell>
          <cell r="J51">
            <v>66</v>
          </cell>
          <cell r="N51">
            <v>1196</v>
          </cell>
          <cell r="Q51">
            <v>17</v>
          </cell>
          <cell r="T51">
            <v>0</v>
          </cell>
          <cell r="W51">
            <v>505</v>
          </cell>
          <cell r="AA51">
            <v>0</v>
          </cell>
          <cell r="AD51">
            <v>0</v>
          </cell>
          <cell r="AI51">
            <v>0</v>
          </cell>
          <cell r="AR51"/>
        </row>
        <row r="52">
          <cell r="D52">
            <v>248</v>
          </cell>
          <cell r="J52">
            <v>209</v>
          </cell>
          <cell r="N52">
            <v>1335</v>
          </cell>
          <cell r="Q52">
            <v>185</v>
          </cell>
          <cell r="T52">
            <v>0</v>
          </cell>
          <cell r="W52">
            <v>440</v>
          </cell>
          <cell r="AA52">
            <v>0</v>
          </cell>
          <cell r="AD52">
            <v>0</v>
          </cell>
          <cell r="AI52">
            <v>0</v>
          </cell>
          <cell r="AR52"/>
        </row>
        <row r="53">
          <cell r="D53">
            <v>148</v>
          </cell>
          <cell r="J53">
            <v>0</v>
          </cell>
          <cell r="N53">
            <v>759</v>
          </cell>
          <cell r="Q53">
            <v>126</v>
          </cell>
          <cell r="T53">
            <v>0</v>
          </cell>
          <cell r="W53">
            <v>310</v>
          </cell>
          <cell r="AA53">
            <v>0</v>
          </cell>
          <cell r="AD53">
            <v>0</v>
          </cell>
          <cell r="AI53">
            <v>0</v>
          </cell>
          <cell r="AR53"/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201</v>
          </cell>
          <cell r="AA54">
            <v>0</v>
          </cell>
          <cell r="AD54">
            <v>0</v>
          </cell>
          <cell r="AI54">
            <v>0</v>
          </cell>
          <cell r="AR54"/>
        </row>
        <row r="55">
          <cell r="D55">
            <v>0</v>
          </cell>
          <cell r="J55">
            <v>244</v>
          </cell>
          <cell r="N55">
            <v>950</v>
          </cell>
          <cell r="Q55">
            <v>156</v>
          </cell>
          <cell r="T55">
            <v>0</v>
          </cell>
          <cell r="W55">
            <v>811</v>
          </cell>
          <cell r="AA55">
            <v>0</v>
          </cell>
          <cell r="AD55">
            <v>0</v>
          </cell>
          <cell r="AI55">
            <v>0</v>
          </cell>
          <cell r="AR55"/>
        </row>
        <row r="56">
          <cell r="D56">
            <v>0</v>
          </cell>
          <cell r="J56">
            <v>0</v>
          </cell>
          <cell r="N56"/>
          <cell r="Q56">
            <v>0</v>
          </cell>
          <cell r="T56">
            <v>0</v>
          </cell>
          <cell r="W56">
            <v>96</v>
          </cell>
          <cell r="AA56">
            <v>0</v>
          </cell>
          <cell r="AD56">
            <v>0</v>
          </cell>
          <cell r="AI56">
            <v>0</v>
          </cell>
          <cell r="AR56"/>
        </row>
        <row r="57">
          <cell r="D57">
            <v>0</v>
          </cell>
          <cell r="J57">
            <v>0</v>
          </cell>
          <cell r="N57"/>
          <cell r="Q57">
            <v>471</v>
          </cell>
          <cell r="T57">
            <v>0</v>
          </cell>
          <cell r="W57">
            <v>1678</v>
          </cell>
          <cell r="AA57">
            <v>0</v>
          </cell>
          <cell r="AD57">
            <v>0</v>
          </cell>
          <cell r="AI57">
            <v>0</v>
          </cell>
          <cell r="AR57"/>
        </row>
        <row r="58">
          <cell r="D58">
            <v>943</v>
          </cell>
          <cell r="J58">
            <v>26</v>
          </cell>
          <cell r="N58">
            <v>715</v>
          </cell>
          <cell r="Q58">
            <v>170</v>
          </cell>
          <cell r="T58">
            <v>0</v>
          </cell>
          <cell r="W58">
            <v>255</v>
          </cell>
          <cell r="AA58">
            <v>0</v>
          </cell>
          <cell r="AD58">
            <v>0</v>
          </cell>
          <cell r="AI58">
            <v>0</v>
          </cell>
          <cell r="AR58"/>
        </row>
        <row r="59">
          <cell r="D59">
            <v>9444</v>
          </cell>
          <cell r="J59">
            <v>0</v>
          </cell>
          <cell r="N59"/>
          <cell r="Q59">
            <v>1428</v>
          </cell>
          <cell r="T59">
            <v>0</v>
          </cell>
          <cell r="W59">
            <v>0</v>
          </cell>
          <cell r="AA59">
            <v>0</v>
          </cell>
          <cell r="AD59">
            <v>0</v>
          </cell>
          <cell r="AI59">
            <v>0</v>
          </cell>
          <cell r="AR59"/>
        </row>
        <row r="60">
          <cell r="D60">
            <v>32207</v>
          </cell>
          <cell r="J60">
            <v>0</v>
          </cell>
          <cell r="N60"/>
          <cell r="Q60">
            <v>23</v>
          </cell>
          <cell r="T60">
            <v>0</v>
          </cell>
          <cell r="W60">
            <v>0</v>
          </cell>
          <cell r="AA60">
            <v>0</v>
          </cell>
          <cell r="AD60">
            <v>0</v>
          </cell>
          <cell r="AI60">
            <v>0</v>
          </cell>
          <cell r="AR60"/>
        </row>
        <row r="61">
          <cell r="D61">
            <v>0</v>
          </cell>
          <cell r="J61">
            <v>0</v>
          </cell>
          <cell r="N61"/>
          <cell r="Q61">
            <v>0</v>
          </cell>
          <cell r="T61">
            <v>0</v>
          </cell>
          <cell r="W61">
            <v>0</v>
          </cell>
          <cell r="AA61">
            <v>0</v>
          </cell>
          <cell r="AD61">
            <v>0</v>
          </cell>
          <cell r="AI61">
            <v>0</v>
          </cell>
          <cell r="AR61"/>
        </row>
        <row r="62">
          <cell r="D62">
            <v>0</v>
          </cell>
          <cell r="J62">
            <v>0</v>
          </cell>
          <cell r="N62"/>
          <cell r="Q62">
            <v>0</v>
          </cell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I62">
            <v>0</v>
          </cell>
          <cell r="AR62"/>
        </row>
        <row r="63">
          <cell r="D63">
            <v>0</v>
          </cell>
          <cell r="J63">
            <v>0</v>
          </cell>
          <cell r="N63"/>
          <cell r="Q63">
            <v>0</v>
          </cell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I63">
            <v>192</v>
          </cell>
          <cell r="AR63"/>
        </row>
        <row r="64">
          <cell r="D64">
            <v>0</v>
          </cell>
          <cell r="J64">
            <v>0</v>
          </cell>
          <cell r="N64"/>
          <cell r="Q64">
            <v>0</v>
          </cell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I64">
            <v>0</v>
          </cell>
          <cell r="AR64"/>
        </row>
        <row r="65">
          <cell r="D65">
            <v>0</v>
          </cell>
          <cell r="J65">
            <v>821</v>
          </cell>
          <cell r="N65">
            <v>11571</v>
          </cell>
          <cell r="Q65">
            <v>513</v>
          </cell>
          <cell r="T65">
            <v>0</v>
          </cell>
          <cell r="W65">
            <v>0</v>
          </cell>
          <cell r="AA65">
            <v>0</v>
          </cell>
          <cell r="AD65">
            <v>0</v>
          </cell>
          <cell r="AI65">
            <v>0</v>
          </cell>
          <cell r="AR65"/>
        </row>
        <row r="66">
          <cell r="D66">
            <v>0</v>
          </cell>
          <cell r="J66">
            <v>0</v>
          </cell>
          <cell r="N66"/>
          <cell r="Q66">
            <v>0</v>
          </cell>
          <cell r="T66">
            <v>0</v>
          </cell>
          <cell r="W66">
            <v>0</v>
          </cell>
          <cell r="AA66">
            <v>0</v>
          </cell>
          <cell r="AD66">
            <v>0</v>
          </cell>
          <cell r="AI66">
            <v>0</v>
          </cell>
          <cell r="AR66"/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/>
          <cell r="Q68">
            <v>0</v>
          </cell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R68"/>
        </row>
        <row r="69">
          <cell r="D69">
            <v>0</v>
          </cell>
          <cell r="J69">
            <v>0</v>
          </cell>
          <cell r="N69"/>
          <cell r="Q69">
            <v>0</v>
          </cell>
          <cell r="T69">
            <v>0</v>
          </cell>
          <cell r="W69">
            <v>15</v>
          </cell>
          <cell r="AA69">
            <v>15</v>
          </cell>
          <cell r="AD69">
            <v>1</v>
          </cell>
          <cell r="AI69">
            <v>0</v>
          </cell>
          <cell r="AR69"/>
        </row>
        <row r="70">
          <cell r="D70">
            <v>0</v>
          </cell>
          <cell r="J70">
            <v>0</v>
          </cell>
          <cell r="N70"/>
          <cell r="Q70">
            <v>0</v>
          </cell>
          <cell r="T70">
            <v>0</v>
          </cell>
          <cell r="W70">
            <v>705</v>
          </cell>
          <cell r="AA70">
            <v>0</v>
          </cell>
          <cell r="AD70">
            <v>0</v>
          </cell>
          <cell r="AI70">
            <v>0</v>
          </cell>
          <cell r="AR70"/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/>
          <cell r="Q73">
            <v>0</v>
          </cell>
          <cell r="T73">
            <v>0</v>
          </cell>
          <cell r="W73">
            <v>0</v>
          </cell>
          <cell r="AA73">
            <v>0</v>
          </cell>
          <cell r="AD73">
            <v>0</v>
          </cell>
          <cell r="AR73"/>
        </row>
        <row r="75">
          <cell r="AI75"/>
        </row>
      </sheetData>
      <sheetData sheetId="15">
        <row r="23">
          <cell r="D23">
            <v>0</v>
          </cell>
          <cell r="J23">
            <v>0</v>
          </cell>
          <cell r="N23"/>
          <cell r="Q23">
            <v>14937.156436035199</v>
          </cell>
          <cell r="T23">
            <v>0</v>
          </cell>
          <cell r="W23">
            <v>1334172.8600000001</v>
          </cell>
          <cell r="AA23">
            <v>47697.549999999996</v>
          </cell>
          <cell r="AD23">
            <v>22876.421328125001</v>
          </cell>
          <cell r="AI23">
            <v>0</v>
          </cell>
          <cell r="AR23">
            <v>985893.0303300001</v>
          </cell>
        </row>
        <row r="24">
          <cell r="D24">
            <v>0</v>
          </cell>
          <cell r="J24">
            <v>0</v>
          </cell>
          <cell r="N24"/>
          <cell r="Q24">
            <v>5264.8545949707004</v>
          </cell>
          <cell r="T24">
            <v>0</v>
          </cell>
          <cell r="W24">
            <v>320262.21999999997</v>
          </cell>
          <cell r="AA24">
            <v>18994.239999999998</v>
          </cell>
          <cell r="AD24">
            <v>18143.8685</v>
          </cell>
          <cell r="AI24">
            <v>4140.1726923828101</v>
          </cell>
          <cell r="AR24">
            <v>222388.91887000002</v>
          </cell>
        </row>
        <row r="25">
          <cell r="D25">
            <v>0</v>
          </cell>
          <cell r="J25">
            <v>0</v>
          </cell>
          <cell r="N25"/>
          <cell r="Q25">
            <v>0</v>
          </cell>
          <cell r="T25">
            <v>0</v>
          </cell>
          <cell r="W25">
            <v>0</v>
          </cell>
          <cell r="AA25">
            <v>0</v>
          </cell>
          <cell r="AD25">
            <v>0</v>
          </cell>
          <cell r="AI25">
            <v>0</v>
          </cell>
          <cell r="AR25">
            <v>36908.827169999997</v>
          </cell>
        </row>
        <row r="26">
          <cell r="D26">
            <v>0</v>
          </cell>
          <cell r="J26">
            <v>0</v>
          </cell>
          <cell r="N26"/>
          <cell r="Q26">
            <v>0</v>
          </cell>
          <cell r="T26">
            <v>0</v>
          </cell>
          <cell r="W26">
            <v>103224.28</v>
          </cell>
          <cell r="AA26">
            <v>0</v>
          </cell>
          <cell r="AD26">
            <v>0</v>
          </cell>
          <cell r="AI26">
            <v>0</v>
          </cell>
          <cell r="AR26">
            <v>126432.53696000001</v>
          </cell>
        </row>
        <row r="27">
          <cell r="D27">
            <v>0</v>
          </cell>
          <cell r="J27">
            <v>1476.8910480957002</v>
          </cell>
          <cell r="N27">
            <v>8348.36</v>
          </cell>
          <cell r="Q27">
            <v>1840.1168214111301</v>
          </cell>
          <cell r="T27">
            <v>0</v>
          </cell>
          <cell r="W27">
            <v>0</v>
          </cell>
          <cell r="AA27">
            <v>0</v>
          </cell>
          <cell r="AD27">
            <v>0</v>
          </cell>
          <cell r="AI27">
            <v>0</v>
          </cell>
          <cell r="AR27">
            <v>81292.20296000001</v>
          </cell>
        </row>
        <row r="28">
          <cell r="D28">
            <v>0</v>
          </cell>
          <cell r="J28">
            <v>0</v>
          </cell>
          <cell r="N28"/>
          <cell r="Q28">
            <v>0</v>
          </cell>
          <cell r="T28">
            <v>0</v>
          </cell>
          <cell r="W28">
            <v>606558.75</v>
          </cell>
          <cell r="AA28">
            <v>30160.600000000002</v>
          </cell>
          <cell r="AD28"/>
          <cell r="AI28">
            <v>0</v>
          </cell>
          <cell r="AR28">
            <v>612148.95791</v>
          </cell>
        </row>
        <row r="29">
          <cell r="D29">
            <v>6298.2165859375</v>
          </cell>
          <cell r="J29">
            <v>1277.4830084228499</v>
          </cell>
          <cell r="N29">
            <v>1484.14</v>
          </cell>
          <cell r="Q29">
            <v>10657.369329101599</v>
          </cell>
          <cell r="T29">
            <v>0</v>
          </cell>
          <cell r="W29">
            <v>32345.37</v>
          </cell>
          <cell r="AA29">
            <v>0</v>
          </cell>
          <cell r="AD29">
            <v>0</v>
          </cell>
          <cell r="AI29">
            <v>0</v>
          </cell>
          <cell r="AR29">
            <v>127491.64507</v>
          </cell>
        </row>
        <row r="30">
          <cell r="D30">
            <v>0</v>
          </cell>
          <cell r="J30">
            <v>232.80312622070301</v>
          </cell>
          <cell r="N30">
            <v>9167.49</v>
          </cell>
          <cell r="Q30">
            <v>150.692396484375</v>
          </cell>
          <cell r="T30">
            <v>0</v>
          </cell>
          <cell r="W30">
            <v>424822.91</v>
          </cell>
          <cell r="AA30">
            <v>0</v>
          </cell>
          <cell r="AD30">
            <v>0</v>
          </cell>
          <cell r="AI30">
            <v>0</v>
          </cell>
          <cell r="AR30">
            <v>412786.16372000007</v>
          </cell>
        </row>
        <row r="31">
          <cell r="D31">
            <v>0</v>
          </cell>
          <cell r="J31">
            <v>1920.1464284668</v>
          </cell>
          <cell r="N31">
            <v>9622.2199999999993</v>
          </cell>
          <cell r="Q31">
            <v>2488.6966448974599</v>
          </cell>
          <cell r="T31">
            <v>0</v>
          </cell>
          <cell r="W31">
            <v>749373.23</v>
          </cell>
          <cell r="AA31">
            <v>6141.91</v>
          </cell>
          <cell r="AD31">
            <v>0</v>
          </cell>
          <cell r="AI31">
            <v>3383.6988203125002</v>
          </cell>
          <cell r="AR31">
            <v>524930.01700999995</v>
          </cell>
        </row>
        <row r="32">
          <cell r="D32">
            <v>0</v>
          </cell>
          <cell r="J32">
            <v>0</v>
          </cell>
          <cell r="N32"/>
          <cell r="Q32">
            <v>0</v>
          </cell>
          <cell r="T32">
            <v>0</v>
          </cell>
          <cell r="W32">
            <v>93477.65</v>
          </cell>
          <cell r="AA32">
            <v>0</v>
          </cell>
          <cell r="AD32">
            <v>0</v>
          </cell>
          <cell r="AI32">
            <v>0</v>
          </cell>
          <cell r="AR32">
            <v>54439.248499999994</v>
          </cell>
        </row>
        <row r="33">
          <cell r="D33">
            <v>0</v>
          </cell>
          <cell r="J33">
            <v>1720.2218623046901</v>
          </cell>
          <cell r="N33">
            <v>14768.99</v>
          </cell>
          <cell r="Q33">
            <v>24426.777272583</v>
          </cell>
          <cell r="T33">
            <v>0</v>
          </cell>
          <cell r="W33">
            <v>0</v>
          </cell>
          <cell r="AA33">
            <v>0</v>
          </cell>
          <cell r="AD33">
            <v>0</v>
          </cell>
          <cell r="AI33">
            <v>0</v>
          </cell>
          <cell r="AR33">
            <v>118866.57640000001</v>
          </cell>
        </row>
        <row r="34">
          <cell r="D34">
            <v>0</v>
          </cell>
          <cell r="J34">
            <v>1962.2784807128899</v>
          </cell>
          <cell r="N34">
            <v>14429.23</v>
          </cell>
          <cell r="Q34">
            <v>7429.4124481201197</v>
          </cell>
          <cell r="T34">
            <v>0</v>
          </cell>
          <cell r="W34">
            <v>0</v>
          </cell>
          <cell r="AA34">
            <v>0</v>
          </cell>
          <cell r="AD34">
            <v>0</v>
          </cell>
          <cell r="AI34">
            <v>4520.8437773437499</v>
          </cell>
          <cell r="AR34">
            <v>131272.61871000001</v>
          </cell>
        </row>
        <row r="35">
          <cell r="D35">
            <v>0</v>
          </cell>
          <cell r="J35">
            <v>0</v>
          </cell>
          <cell r="N35"/>
          <cell r="Q35">
            <v>640.73068603515605</v>
          </cell>
          <cell r="T35">
            <v>0</v>
          </cell>
          <cell r="W35">
            <v>353008.08</v>
          </cell>
          <cell r="AA35">
            <v>0</v>
          </cell>
          <cell r="AD35">
            <v>0</v>
          </cell>
          <cell r="AI35">
            <v>0</v>
          </cell>
          <cell r="AR35">
            <v>250385.80560000002</v>
          </cell>
        </row>
        <row r="36">
          <cell r="D36">
            <v>0</v>
          </cell>
          <cell r="J36">
            <v>0</v>
          </cell>
          <cell r="N36"/>
          <cell r="Q36">
            <v>6087.28193811035</v>
          </cell>
          <cell r="T36">
            <v>0</v>
          </cell>
          <cell r="W36">
            <v>0</v>
          </cell>
          <cell r="AA36">
            <v>0</v>
          </cell>
          <cell r="AD36">
            <v>0</v>
          </cell>
          <cell r="AI36">
            <v>0</v>
          </cell>
          <cell r="AR36">
            <v>46338.4257</v>
          </cell>
        </row>
        <row r="37">
          <cell r="D37">
            <v>0</v>
          </cell>
          <cell r="J37">
            <v>35438.480132812503</v>
          </cell>
          <cell r="N37"/>
          <cell r="Q37">
            <v>44074.5083519287</v>
          </cell>
          <cell r="T37">
            <v>12956.273203125</v>
          </cell>
          <cell r="W37">
            <v>0</v>
          </cell>
          <cell r="AA37">
            <v>0</v>
          </cell>
          <cell r="AD37">
            <v>0</v>
          </cell>
          <cell r="AI37">
            <v>6095.3494453125004</v>
          </cell>
          <cell r="AR37">
            <v>284128.98736000003</v>
          </cell>
        </row>
        <row r="38">
          <cell r="D38">
            <v>0</v>
          </cell>
          <cell r="J38">
            <v>5760.2446829834007</v>
          </cell>
          <cell r="N38"/>
          <cell r="Q38">
            <v>7180.9112824706999</v>
          </cell>
          <cell r="T38">
            <v>0</v>
          </cell>
          <cell r="W38">
            <v>0</v>
          </cell>
          <cell r="AA38">
            <v>0</v>
          </cell>
          <cell r="AD38">
            <v>0</v>
          </cell>
          <cell r="AI38">
            <v>1834.59294140625</v>
          </cell>
          <cell r="AR38">
            <v>82959.346700000009</v>
          </cell>
        </row>
        <row r="39">
          <cell r="D39">
            <v>0</v>
          </cell>
          <cell r="J39">
            <v>0</v>
          </cell>
          <cell r="N39"/>
          <cell r="Q39">
            <v>0</v>
          </cell>
          <cell r="T39">
            <v>0</v>
          </cell>
          <cell r="W39">
            <v>0</v>
          </cell>
          <cell r="AA39">
            <v>0</v>
          </cell>
          <cell r="AD39">
            <v>0</v>
          </cell>
          <cell r="AI39">
            <v>0</v>
          </cell>
          <cell r="AR39">
            <v>38425.234809999994</v>
          </cell>
        </row>
        <row r="40">
          <cell r="D40">
            <v>0</v>
          </cell>
          <cell r="J40">
            <v>12677.154655029301</v>
          </cell>
          <cell r="N40">
            <v>24525.69</v>
          </cell>
          <cell r="Q40">
            <v>13606.7591658936</v>
          </cell>
          <cell r="T40">
            <v>0</v>
          </cell>
          <cell r="W40">
            <v>530328.31999999995</v>
          </cell>
          <cell r="AA40">
            <v>0</v>
          </cell>
          <cell r="AD40">
            <v>0</v>
          </cell>
          <cell r="AI40">
            <v>0</v>
          </cell>
          <cell r="AR40">
            <v>667504.90204999992</v>
          </cell>
        </row>
        <row r="41">
          <cell r="D41">
            <v>0</v>
          </cell>
          <cell r="J41">
            <v>0</v>
          </cell>
          <cell r="N41"/>
          <cell r="Q41">
            <v>0</v>
          </cell>
          <cell r="T41">
            <v>0</v>
          </cell>
          <cell r="W41">
            <v>0</v>
          </cell>
          <cell r="AA41">
            <v>0</v>
          </cell>
          <cell r="AD41">
            <v>0</v>
          </cell>
          <cell r="AI41">
            <v>0</v>
          </cell>
          <cell r="AR41">
            <v>56434.545180000001</v>
          </cell>
        </row>
        <row r="42">
          <cell r="D42">
            <v>9523.2272075195287</v>
          </cell>
          <cell r="J42">
            <v>2540.7617481689499</v>
          </cell>
          <cell r="N42">
            <v>3268</v>
          </cell>
          <cell r="Q42">
            <v>12092.344452514601</v>
          </cell>
          <cell r="T42">
            <v>0</v>
          </cell>
          <cell r="W42">
            <v>75373.179999999993</v>
          </cell>
          <cell r="AA42">
            <v>0</v>
          </cell>
          <cell r="AD42">
            <v>0</v>
          </cell>
          <cell r="AI42">
            <v>0</v>
          </cell>
          <cell r="AR42">
            <v>140057.21654999998</v>
          </cell>
        </row>
        <row r="43">
          <cell r="D43">
            <v>15869.0224570313</v>
          </cell>
          <cell r="J43">
            <v>117.712549072266</v>
          </cell>
          <cell r="N43">
            <v>1495.58</v>
          </cell>
          <cell r="Q43">
            <v>8750.1783848877003</v>
          </cell>
          <cell r="T43">
            <v>0</v>
          </cell>
          <cell r="W43">
            <v>32418.06</v>
          </cell>
          <cell r="AA43">
            <v>0</v>
          </cell>
          <cell r="AD43">
            <v>0</v>
          </cell>
          <cell r="AI43">
            <v>0</v>
          </cell>
          <cell r="AR43">
            <v>81119.161719999989</v>
          </cell>
        </row>
        <row r="44">
          <cell r="D44">
            <v>9014.1307822265608</v>
          </cell>
          <cell r="J44">
            <v>29.20751953125</v>
          </cell>
          <cell r="N44">
            <v>1440.15</v>
          </cell>
          <cell r="Q44">
            <v>383.916206298828</v>
          </cell>
          <cell r="T44">
            <v>0</v>
          </cell>
          <cell r="W44">
            <v>25509.99</v>
          </cell>
          <cell r="AA44">
            <v>0</v>
          </cell>
          <cell r="AD44">
            <v>0</v>
          </cell>
          <cell r="AI44">
            <v>0</v>
          </cell>
          <cell r="AR44">
            <v>68312.521949999995</v>
          </cell>
        </row>
        <row r="45">
          <cell r="D45">
            <v>8733.3126474609398</v>
          </cell>
          <cell r="J45">
            <v>44.956800781250003</v>
          </cell>
          <cell r="N45">
            <v>1748.1</v>
          </cell>
          <cell r="Q45">
            <v>406.28687158203104</v>
          </cell>
          <cell r="T45">
            <v>0</v>
          </cell>
          <cell r="W45">
            <v>25959.43</v>
          </cell>
          <cell r="AA45">
            <v>0</v>
          </cell>
          <cell r="AD45">
            <v>0</v>
          </cell>
          <cell r="AI45">
            <v>0</v>
          </cell>
          <cell r="AR45">
            <v>74891.077580000012</v>
          </cell>
        </row>
        <row r="46">
          <cell r="D46">
            <v>6587.2417011718799</v>
          </cell>
          <cell r="J46">
            <v>33.738480468749998</v>
          </cell>
          <cell r="N46">
            <v>675.42</v>
          </cell>
          <cell r="Q46">
            <v>2043.5314370117198</v>
          </cell>
          <cell r="T46">
            <v>0</v>
          </cell>
          <cell r="W46">
            <v>15337.43</v>
          </cell>
          <cell r="AA46">
            <v>0</v>
          </cell>
          <cell r="AD46">
            <v>0</v>
          </cell>
          <cell r="AI46">
            <v>0</v>
          </cell>
          <cell r="AR46">
            <v>53280.597369999996</v>
          </cell>
        </row>
        <row r="47">
          <cell r="D47">
            <v>4102.40351757813</v>
          </cell>
          <cell r="J47">
            <v>261.20768347168001</v>
          </cell>
          <cell r="N47">
            <v>899.2</v>
          </cell>
          <cell r="Q47">
            <v>1923.622171875</v>
          </cell>
          <cell r="T47">
            <v>0</v>
          </cell>
          <cell r="W47">
            <v>14564.03</v>
          </cell>
          <cell r="AA47">
            <v>0</v>
          </cell>
          <cell r="AD47">
            <v>0</v>
          </cell>
          <cell r="AI47">
            <v>0</v>
          </cell>
          <cell r="AR47">
            <v>38665.427600000003</v>
          </cell>
        </row>
        <row r="48">
          <cell r="D48">
            <v>25227.477878417998</v>
          </cell>
          <cell r="J48">
            <v>4934.7173681640597</v>
          </cell>
          <cell r="N48">
            <v>7837.17</v>
          </cell>
          <cell r="Q48">
            <v>3623.0877478027301</v>
          </cell>
          <cell r="T48">
            <v>0</v>
          </cell>
          <cell r="W48">
            <v>133285.91</v>
          </cell>
          <cell r="AA48">
            <v>0</v>
          </cell>
          <cell r="AD48">
            <v>0</v>
          </cell>
          <cell r="AI48">
            <v>0</v>
          </cell>
          <cell r="AR48">
            <v>218865.29103000002</v>
          </cell>
        </row>
        <row r="49">
          <cell r="D49">
            <v>0</v>
          </cell>
          <cell r="J49">
            <v>0</v>
          </cell>
          <cell r="N49">
            <v>241.94</v>
          </cell>
          <cell r="Q49">
            <v>0</v>
          </cell>
          <cell r="T49">
            <v>0</v>
          </cell>
          <cell r="W49">
            <v>7327.85</v>
          </cell>
          <cell r="AA49">
            <v>0</v>
          </cell>
          <cell r="AD49">
            <v>0</v>
          </cell>
          <cell r="AI49">
            <v>0</v>
          </cell>
          <cell r="AR49">
            <v>22486.108059999999</v>
          </cell>
        </row>
        <row r="50">
          <cell r="D50">
            <v>11456.515416015602</v>
          </cell>
          <cell r="J50">
            <v>1406.94714459229</v>
          </cell>
          <cell r="N50">
            <v>1373.53</v>
          </cell>
          <cell r="Q50">
            <v>1975.47519628906</v>
          </cell>
          <cell r="T50">
            <v>0</v>
          </cell>
          <cell r="W50">
            <v>24724.47</v>
          </cell>
          <cell r="AA50">
            <v>0</v>
          </cell>
          <cell r="AD50">
            <v>0</v>
          </cell>
          <cell r="AI50">
            <v>0</v>
          </cell>
          <cell r="AR50">
            <v>119530.98602</v>
          </cell>
        </row>
        <row r="51">
          <cell r="D51">
            <v>8217.7388837890594</v>
          </cell>
          <cell r="J51">
            <v>311.74611791992197</v>
          </cell>
          <cell r="N51">
            <v>1284.4000000000001</v>
          </cell>
          <cell r="Q51">
            <v>405.91700097656303</v>
          </cell>
          <cell r="T51">
            <v>0</v>
          </cell>
          <cell r="W51">
            <v>23244.080000000002</v>
          </cell>
          <cell r="AA51">
            <v>0</v>
          </cell>
          <cell r="AD51">
            <v>0</v>
          </cell>
          <cell r="AI51">
            <v>0</v>
          </cell>
          <cell r="AR51">
            <v>78579.14347000001</v>
          </cell>
        </row>
        <row r="52">
          <cell r="D52">
            <v>6103.3635781249995</v>
          </cell>
          <cell r="J52">
            <v>1389.4596254882802</v>
          </cell>
          <cell r="N52">
            <v>1433.67</v>
          </cell>
          <cell r="Q52">
            <v>1785.5752001953099</v>
          </cell>
          <cell r="T52">
            <v>0</v>
          </cell>
          <cell r="W52">
            <v>22731.82</v>
          </cell>
          <cell r="AA52">
            <v>0</v>
          </cell>
          <cell r="AD52">
            <v>0</v>
          </cell>
          <cell r="AI52">
            <v>0</v>
          </cell>
          <cell r="AR52">
            <v>92450.033209999994</v>
          </cell>
        </row>
        <row r="53">
          <cell r="D53">
            <v>3773.6664746093802</v>
          </cell>
          <cell r="J53">
            <v>0</v>
          </cell>
          <cell r="N53">
            <v>815.1</v>
          </cell>
          <cell r="Q53">
            <v>2798.6376835937499</v>
          </cell>
          <cell r="T53">
            <v>0</v>
          </cell>
          <cell r="W53">
            <v>17620.05</v>
          </cell>
          <cell r="AA53">
            <v>0</v>
          </cell>
          <cell r="AD53">
            <v>0</v>
          </cell>
          <cell r="AI53">
            <v>0</v>
          </cell>
          <cell r="AR53">
            <v>45024.667359999999</v>
          </cell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59548.76</v>
          </cell>
          <cell r="AA54">
            <v>0</v>
          </cell>
          <cell r="AD54">
            <v>0</v>
          </cell>
          <cell r="AI54">
            <v>0</v>
          </cell>
          <cell r="AR54">
            <v>32136.295880000001</v>
          </cell>
        </row>
        <row r="55">
          <cell r="D55">
            <v>0</v>
          </cell>
          <cell r="J55">
            <v>946.067595214844</v>
          </cell>
          <cell r="N55">
            <v>975.16</v>
          </cell>
          <cell r="Q55">
            <v>326.500192382813</v>
          </cell>
          <cell r="T55">
            <v>0</v>
          </cell>
          <cell r="W55">
            <v>52808.26</v>
          </cell>
          <cell r="AA55">
            <v>0</v>
          </cell>
          <cell r="AD55">
            <v>0</v>
          </cell>
          <cell r="AI55">
            <v>0</v>
          </cell>
          <cell r="AR55">
            <v>60245.733270000012</v>
          </cell>
        </row>
        <row r="56">
          <cell r="D56">
            <v>0</v>
          </cell>
          <cell r="J56">
            <v>0</v>
          </cell>
          <cell r="N56"/>
          <cell r="Q56">
            <v>0</v>
          </cell>
          <cell r="T56">
            <v>0</v>
          </cell>
          <cell r="W56">
            <v>3383.58</v>
          </cell>
          <cell r="AA56">
            <v>0</v>
          </cell>
          <cell r="AD56">
            <v>0</v>
          </cell>
          <cell r="AI56">
            <v>0</v>
          </cell>
          <cell r="AR56">
            <v>5640.09663</v>
          </cell>
        </row>
        <row r="57">
          <cell r="D57">
            <v>0</v>
          </cell>
          <cell r="J57">
            <v>0</v>
          </cell>
          <cell r="N57"/>
          <cell r="Q57">
            <v>985.77942700195297</v>
          </cell>
          <cell r="T57">
            <v>0</v>
          </cell>
          <cell r="W57">
            <v>184125.14</v>
          </cell>
          <cell r="AA57">
            <v>0</v>
          </cell>
          <cell r="AD57">
            <v>0</v>
          </cell>
          <cell r="AI57">
            <v>0</v>
          </cell>
          <cell r="AR57">
            <v>113107.63837</v>
          </cell>
        </row>
        <row r="58">
          <cell r="D58">
            <v>8575.7791962890606</v>
          </cell>
          <cell r="J58">
            <v>117.289743164063</v>
          </cell>
          <cell r="N58">
            <v>733.93</v>
          </cell>
          <cell r="Q58">
            <v>664.50004931640603</v>
          </cell>
          <cell r="T58">
            <v>0</v>
          </cell>
          <cell r="W58">
            <v>13841.29</v>
          </cell>
          <cell r="AA58">
            <v>0</v>
          </cell>
          <cell r="AD58">
            <v>0</v>
          </cell>
          <cell r="AI58">
            <v>0</v>
          </cell>
          <cell r="AR58">
            <v>38661.095209999999</v>
          </cell>
        </row>
        <row r="59">
          <cell r="D59">
            <v>97027.625103027298</v>
          </cell>
          <cell r="J59">
            <v>0</v>
          </cell>
          <cell r="N59"/>
          <cell r="Q59">
            <v>2780.21611669922</v>
          </cell>
          <cell r="T59">
            <v>0</v>
          </cell>
          <cell r="W59">
            <v>0</v>
          </cell>
          <cell r="AA59">
            <v>0</v>
          </cell>
          <cell r="AD59">
            <v>0</v>
          </cell>
          <cell r="AI59">
            <v>0</v>
          </cell>
          <cell r="AR59">
            <v>87068.170870000002</v>
          </cell>
        </row>
        <row r="60">
          <cell r="D60">
            <v>275412.52608203102</v>
          </cell>
          <cell r="J60">
            <v>0</v>
          </cell>
          <cell r="N60"/>
          <cell r="Q60">
            <v>44.779391235351596</v>
          </cell>
          <cell r="T60">
            <v>0</v>
          </cell>
          <cell r="W60">
            <v>0</v>
          </cell>
          <cell r="AA60">
            <v>0</v>
          </cell>
          <cell r="AD60">
            <v>0</v>
          </cell>
          <cell r="AI60">
            <v>0</v>
          </cell>
          <cell r="AR60">
            <v>241221.87635999999</v>
          </cell>
        </row>
        <row r="61">
          <cell r="D61">
            <v>0</v>
          </cell>
          <cell r="J61">
            <v>0</v>
          </cell>
          <cell r="N61"/>
          <cell r="Q61">
            <v>0</v>
          </cell>
          <cell r="T61">
            <v>0</v>
          </cell>
          <cell r="W61">
            <v>0</v>
          </cell>
          <cell r="AA61">
            <v>0</v>
          </cell>
          <cell r="AD61">
            <v>0</v>
          </cell>
          <cell r="AI61">
            <v>0</v>
          </cell>
          <cell r="AR61">
            <v>7059.0844999999999</v>
          </cell>
        </row>
        <row r="62">
          <cell r="D62">
            <v>0</v>
          </cell>
          <cell r="J62">
            <v>0</v>
          </cell>
          <cell r="N62"/>
          <cell r="Q62">
            <v>0</v>
          </cell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I62">
            <v>0</v>
          </cell>
          <cell r="AR62">
            <v>58797.000359999998</v>
          </cell>
        </row>
        <row r="63">
          <cell r="D63">
            <v>0</v>
          </cell>
          <cell r="J63">
            <v>0</v>
          </cell>
          <cell r="N63"/>
          <cell r="Q63">
            <v>0</v>
          </cell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I63">
            <v>10863.777589843799</v>
          </cell>
          <cell r="AR63">
            <v>9930.0304599999999</v>
          </cell>
        </row>
        <row r="64">
          <cell r="D64">
            <v>0</v>
          </cell>
          <cell r="J64">
            <v>0</v>
          </cell>
          <cell r="N64"/>
          <cell r="Q64">
            <v>0</v>
          </cell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I64">
            <v>0</v>
          </cell>
          <cell r="AR64">
            <v>493.12161000000003</v>
          </cell>
        </row>
        <row r="65">
          <cell r="D65">
            <v>0</v>
          </cell>
          <cell r="J65">
            <v>2967.4643925781302</v>
          </cell>
          <cell r="N65">
            <v>11877.4</v>
          </cell>
          <cell r="Q65">
            <v>932.95810908508304</v>
          </cell>
          <cell r="T65">
            <v>0</v>
          </cell>
          <cell r="W65">
            <v>0</v>
          </cell>
          <cell r="AA65">
            <v>0</v>
          </cell>
          <cell r="AD65">
            <v>0</v>
          </cell>
          <cell r="AI65">
            <v>0</v>
          </cell>
          <cell r="AR65">
            <v>42397.317039999994</v>
          </cell>
        </row>
        <row r="66">
          <cell r="D66">
            <v>0</v>
          </cell>
          <cell r="J66">
            <v>0</v>
          </cell>
          <cell r="N66"/>
          <cell r="Q66">
            <v>0</v>
          </cell>
          <cell r="T66">
            <v>0</v>
          </cell>
          <cell r="W66">
            <v>0</v>
          </cell>
          <cell r="AA66">
            <v>0</v>
          </cell>
          <cell r="AD66">
            <v>0</v>
          </cell>
          <cell r="AI66">
            <v>0</v>
          </cell>
          <cell r="AR66">
            <v>1488.0933499999999</v>
          </cell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/>
          <cell r="Q68">
            <v>0</v>
          </cell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R68">
            <v>0</v>
          </cell>
        </row>
        <row r="69">
          <cell r="D69">
            <v>0</v>
          </cell>
          <cell r="J69">
            <v>0</v>
          </cell>
          <cell r="N69"/>
          <cell r="Q69">
            <v>0</v>
          </cell>
          <cell r="T69">
            <v>0</v>
          </cell>
          <cell r="W69">
            <v>2822.5</v>
          </cell>
          <cell r="AA69">
            <v>2822.5</v>
          </cell>
          <cell r="AD69">
            <v>155.64728124999999</v>
          </cell>
          <cell r="AI69">
            <v>0</v>
          </cell>
          <cell r="AR69">
            <v>155.64727999999999</v>
          </cell>
        </row>
        <row r="70">
          <cell r="D70">
            <v>0</v>
          </cell>
          <cell r="J70">
            <v>0</v>
          </cell>
          <cell r="N70"/>
          <cell r="Q70">
            <v>0</v>
          </cell>
          <cell r="T70">
            <v>0</v>
          </cell>
          <cell r="W70">
            <v>198255.27</v>
          </cell>
          <cell r="AA70">
            <v>0</v>
          </cell>
          <cell r="AD70">
            <v>0</v>
          </cell>
          <cell r="AI70">
            <v>0</v>
          </cell>
          <cell r="AR70">
            <v>250936.28236000001</v>
          </cell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/>
          <cell r="Q73">
            <v>0</v>
          </cell>
          <cell r="T73">
            <v>0</v>
          </cell>
          <cell r="W73">
            <v>0</v>
          </cell>
          <cell r="AA73">
            <v>0</v>
          </cell>
          <cell r="AD73">
            <v>0</v>
          </cell>
          <cell r="AR73">
            <v>7804.3158400000011</v>
          </cell>
        </row>
        <row r="75">
          <cell r="AI75"/>
        </row>
      </sheetData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K75"/>
  <sheetViews>
    <sheetView view="pageBreakPreview" topLeftCell="A28" zoomScale="70" zoomScaleNormal="90" zoomScaleSheetLayoutView="70" workbookViewId="0">
      <selection activeCell="C32" sqref="C32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20.140625" style="297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42" t="s">
        <v>27</v>
      </c>
    </row>
    <row r="2" spans="1:17" ht="12.75" customHeight="1" x14ac:dyDescent="0.25">
      <c r="P2" s="142" t="s">
        <v>28</v>
      </c>
    </row>
    <row r="3" spans="1:17" x14ac:dyDescent="0.25">
      <c r="P3" s="142" t="s">
        <v>29</v>
      </c>
    </row>
    <row r="4" spans="1:17" x14ac:dyDescent="0.25">
      <c r="P4" s="142" t="s">
        <v>55</v>
      </c>
    </row>
    <row r="6" spans="1:17" x14ac:dyDescent="0.25">
      <c r="B6" s="20"/>
      <c r="C6" s="20"/>
      <c r="D6" s="20"/>
      <c r="E6" s="20"/>
      <c r="F6" s="20"/>
      <c r="G6" s="298"/>
      <c r="H6" s="20"/>
      <c r="I6" s="20"/>
      <c r="J6" s="20"/>
      <c r="K6" s="20"/>
      <c r="L6" s="20"/>
      <c r="M6" s="20"/>
      <c r="N6" s="20"/>
      <c r="O6" s="20"/>
      <c r="P6" s="20"/>
    </row>
    <row r="7" spans="1:17" ht="12.6" customHeight="1" x14ac:dyDescent="0.25"/>
    <row r="8" spans="1:17" s="2" customFormat="1" ht="12.75" customHeight="1" x14ac:dyDescent="0.25">
      <c r="A8" s="339" t="s">
        <v>0</v>
      </c>
      <c r="B8" s="342" t="s">
        <v>1</v>
      </c>
      <c r="C8" s="325" t="s">
        <v>15</v>
      </c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7"/>
    </row>
    <row r="9" spans="1:17" s="2" customFormat="1" ht="13.5" customHeight="1" x14ac:dyDescent="0.25">
      <c r="A9" s="340"/>
      <c r="B9" s="343"/>
      <c r="C9" s="328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30"/>
    </row>
    <row r="10" spans="1:17" s="2" customFormat="1" ht="12" customHeight="1" x14ac:dyDescent="0.25">
      <c r="A10" s="340"/>
      <c r="B10" s="343"/>
      <c r="C10" s="328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30"/>
    </row>
    <row r="11" spans="1:17" s="2" customFormat="1" ht="18.75" customHeight="1" x14ac:dyDescent="0.25">
      <c r="A11" s="340"/>
      <c r="B11" s="343"/>
      <c r="C11" s="331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3"/>
    </row>
    <row r="12" spans="1:17" s="3" customFormat="1" ht="138.75" customHeight="1" x14ac:dyDescent="0.25">
      <c r="A12" s="341"/>
      <c r="B12" s="344"/>
      <c r="C12" s="334" t="s">
        <v>49</v>
      </c>
      <c r="D12" s="335"/>
      <c r="E12" s="336" t="s">
        <v>50</v>
      </c>
      <c r="F12" s="335"/>
      <c r="G12" s="336" t="s">
        <v>51</v>
      </c>
      <c r="H12" s="335"/>
      <c r="I12" s="337" t="s">
        <v>52</v>
      </c>
      <c r="J12" s="338"/>
      <c r="K12" s="336" t="s">
        <v>12</v>
      </c>
      <c r="L12" s="335"/>
      <c r="M12" s="336" t="s">
        <v>13</v>
      </c>
      <c r="N12" s="335"/>
      <c r="O12" s="336" t="s">
        <v>14</v>
      </c>
      <c r="P12" s="345"/>
    </row>
    <row r="13" spans="1:17" s="3" customFormat="1" ht="22.5" customHeight="1" x14ac:dyDescent="0.25">
      <c r="A13" s="75"/>
      <c r="B13" s="76"/>
      <c r="C13" s="22" t="s">
        <v>16</v>
      </c>
      <c r="D13" s="45" t="s">
        <v>17</v>
      </c>
      <c r="E13" s="23" t="s">
        <v>16</v>
      </c>
      <c r="F13" s="23" t="s">
        <v>17</v>
      </c>
      <c r="G13" s="299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</row>
    <row r="14" spans="1:17" x14ac:dyDescent="0.25">
      <c r="A14" s="26">
        <v>1</v>
      </c>
      <c r="B14" s="27" t="str">
        <f>[1]План!B7</f>
        <v>ККБ Лукашевского</v>
      </c>
      <c r="C14" s="4">
        <f>[2]План!C7</f>
        <v>0</v>
      </c>
      <c r="D14" s="56">
        <f>[2]План!D7</f>
        <v>0</v>
      </c>
      <c r="E14" s="5">
        <f>[3]План!C7</f>
        <v>0</v>
      </c>
      <c r="F14" s="47">
        <f>[3]План!D7</f>
        <v>0</v>
      </c>
      <c r="G14" s="300">
        <f>'[4]Объемы на 01.09.2021'!$D$23</f>
        <v>0</v>
      </c>
      <c r="H14" s="47">
        <f>'[4]фин.обеспеч.на 01.09.2021'!$D$23</f>
        <v>0</v>
      </c>
      <c r="I14" s="6">
        <f>E14-C14</f>
        <v>0</v>
      </c>
      <c r="J14" s="6">
        <f>F14-D14</f>
        <v>0</v>
      </c>
      <c r="K14" s="7"/>
      <c r="L14" s="7"/>
      <c r="M14" s="7"/>
      <c r="N14" s="7"/>
      <c r="O14" s="7"/>
      <c r="P14" s="78"/>
      <c r="Q14" s="8"/>
    </row>
    <row r="15" spans="1:17" x14ac:dyDescent="0.25">
      <c r="A15" s="28">
        <v>2</v>
      </c>
      <c r="B15" s="29" t="str">
        <f>[1]План!B8</f>
        <v>ККДБ</v>
      </c>
      <c r="C15" s="4">
        <f>[2]План!C8</f>
        <v>0</v>
      </c>
      <c r="D15" s="56">
        <f>[2]План!D8</f>
        <v>0</v>
      </c>
      <c r="E15" s="5">
        <f>[3]План!C8</f>
        <v>0</v>
      </c>
      <c r="F15" s="47">
        <f>[3]План!D8</f>
        <v>0</v>
      </c>
      <c r="G15" s="300">
        <f>'[4]Объемы на 01.09.2021'!$D$24</f>
        <v>0</v>
      </c>
      <c r="H15" s="47">
        <f>'[4]фин.обеспеч.на 01.09.2021'!$D$24</f>
        <v>0</v>
      </c>
      <c r="I15" s="6">
        <f t="shared" ref="I15:I65" si="0">E15-C15</f>
        <v>0</v>
      </c>
      <c r="J15" s="6">
        <f t="shared" ref="J15:J65" si="1">F15-D15</f>
        <v>0</v>
      </c>
      <c r="K15" s="7"/>
      <c r="L15" s="7"/>
      <c r="M15" s="7"/>
      <c r="N15" s="7"/>
      <c r="O15" s="7"/>
      <c r="P15" s="78"/>
      <c r="Q15" s="8"/>
    </row>
    <row r="16" spans="1:17" x14ac:dyDescent="0.25">
      <c r="A16" s="26">
        <v>3</v>
      </c>
      <c r="B16" s="29" t="str">
        <f>[1]План!B9</f>
        <v>ККОД</v>
      </c>
      <c r="C16" s="4">
        <f>[2]План!C9</f>
        <v>0</v>
      </c>
      <c r="D16" s="56">
        <f>[2]План!D9</f>
        <v>0</v>
      </c>
      <c r="E16" s="5">
        <f>[3]План!C9</f>
        <v>0</v>
      </c>
      <c r="F16" s="47">
        <f>[3]План!D9</f>
        <v>0</v>
      </c>
      <c r="G16" s="300">
        <f>'[4]Объемы на 01.09.2021'!$D$28</f>
        <v>0</v>
      </c>
      <c r="H16" s="47">
        <f>'[4]фин.обеспеч.на 01.09.2021'!$D$28</f>
        <v>0</v>
      </c>
      <c r="I16" s="6">
        <f>E16-C16</f>
        <v>0</v>
      </c>
      <c r="J16" s="6">
        <f t="shared" si="1"/>
        <v>0</v>
      </c>
      <c r="K16" s="7"/>
      <c r="L16" s="7"/>
      <c r="M16" s="7"/>
      <c r="N16" s="7"/>
      <c r="O16" s="7"/>
      <c r="P16" s="78"/>
      <c r="Q16" s="8"/>
    </row>
    <row r="17" spans="1:63" x14ac:dyDescent="0.25">
      <c r="A17" s="28">
        <v>4</v>
      </c>
      <c r="B17" s="29" t="str">
        <f>[1]План!B10</f>
        <v>КККВД</v>
      </c>
      <c r="C17" s="4">
        <f>[2]План!C10</f>
        <v>0</v>
      </c>
      <c r="D17" s="56">
        <f>[2]План!D10</f>
        <v>0</v>
      </c>
      <c r="E17" s="5">
        <f>[3]План!C10</f>
        <v>0</v>
      </c>
      <c r="F17" s="47">
        <f>[3]План!D10</f>
        <v>0</v>
      </c>
      <c r="G17" s="300">
        <f>'[4]Объемы на 01.09.2021'!$D$26</f>
        <v>0</v>
      </c>
      <c r="H17" s="47">
        <f>'[4]фин.обеспеч.на 01.09.2021'!$D$26</f>
        <v>0</v>
      </c>
      <c r="I17" s="6">
        <f t="shared" si="0"/>
        <v>0</v>
      </c>
      <c r="J17" s="6">
        <f t="shared" si="1"/>
        <v>0</v>
      </c>
      <c r="K17" s="7"/>
      <c r="L17" s="7"/>
      <c r="M17" s="7"/>
      <c r="N17" s="7"/>
      <c r="O17" s="7"/>
      <c r="P17" s="78"/>
      <c r="Q17" s="8"/>
    </row>
    <row r="18" spans="1:63" x14ac:dyDescent="0.25">
      <c r="A18" s="26">
        <v>5</v>
      </c>
      <c r="B18" s="29" t="str">
        <f>[1]План!B11</f>
        <v>Краев.стоматология</v>
      </c>
      <c r="C18" s="4">
        <f>[2]План!C11</f>
        <v>0</v>
      </c>
      <c r="D18" s="56">
        <f>[2]План!D11</f>
        <v>0</v>
      </c>
      <c r="E18" s="5">
        <f>[3]План!C11</f>
        <v>0</v>
      </c>
      <c r="F18" s="47">
        <f>[3]План!D11</f>
        <v>0</v>
      </c>
      <c r="G18" s="300">
        <f>'[4]Объемы на 01.09.2021'!$D$25</f>
        <v>0</v>
      </c>
      <c r="H18" s="47">
        <f>'[4]фин.обеспеч.на 01.09.2021'!$D$25</f>
        <v>0</v>
      </c>
      <c r="I18" s="6">
        <f t="shared" si="0"/>
        <v>0</v>
      </c>
      <c r="J18" s="6">
        <f t="shared" si="1"/>
        <v>0</v>
      </c>
      <c r="K18" s="7"/>
      <c r="L18" s="7"/>
      <c r="M18" s="7"/>
      <c r="N18" s="7"/>
      <c r="O18" s="7"/>
      <c r="P18" s="78"/>
      <c r="Q18" s="8"/>
    </row>
    <row r="19" spans="1:63" s="2" customFormat="1" x14ac:dyDescent="0.25">
      <c r="A19" s="28">
        <v>6</v>
      </c>
      <c r="B19" s="29" t="str">
        <f>[1]План!B12</f>
        <v>ГДИБ</v>
      </c>
      <c r="C19" s="4">
        <f>[2]План!C12</f>
        <v>0</v>
      </c>
      <c r="D19" s="56">
        <f>[2]План!D12</f>
        <v>0</v>
      </c>
      <c r="E19" s="5">
        <f>[3]План!C12</f>
        <v>0</v>
      </c>
      <c r="F19" s="47">
        <f>[3]План!D12</f>
        <v>0</v>
      </c>
      <c r="G19" s="300">
        <f>'[4]Объемы на 01.09.2021'!$D$57</f>
        <v>0</v>
      </c>
      <c r="H19" s="47">
        <f>'[4]фин.обеспеч.на 01.09.2021'!$D$57</f>
        <v>0</v>
      </c>
      <c r="I19" s="6">
        <f t="shared" si="0"/>
        <v>0</v>
      </c>
      <c r="J19" s="6">
        <f t="shared" si="1"/>
        <v>0</v>
      </c>
      <c r="K19" s="7"/>
      <c r="L19" s="7"/>
      <c r="M19" s="7"/>
      <c r="N19" s="7"/>
      <c r="O19" s="7"/>
      <c r="P19" s="78"/>
      <c r="Q19" s="8"/>
    </row>
    <row r="20" spans="1:63" s="2" customFormat="1" x14ac:dyDescent="0.25">
      <c r="A20" s="26">
        <v>7</v>
      </c>
      <c r="B20" s="29" t="str">
        <f>[1]План!B13</f>
        <v>КККД</v>
      </c>
      <c r="C20" s="4">
        <f>[2]План!C13</f>
        <v>0</v>
      </c>
      <c r="D20" s="56">
        <f>[2]План!D13</f>
        <v>0</v>
      </c>
      <c r="E20" s="5">
        <f>[3]План!C13</f>
        <v>0</v>
      </c>
      <c r="F20" s="47">
        <f>[3]План!D13</f>
        <v>0</v>
      </c>
      <c r="G20" s="300">
        <f>'[4]Объемы на 01.09.2021'!$D$27</f>
        <v>0</v>
      </c>
      <c r="H20" s="47">
        <f>'[4]фин.обеспеч.на 01.09.2021'!$D$27</f>
        <v>0</v>
      </c>
      <c r="I20" s="6">
        <f t="shared" si="0"/>
        <v>0</v>
      </c>
      <c r="J20" s="6">
        <f t="shared" si="1"/>
        <v>0</v>
      </c>
      <c r="K20" s="7"/>
      <c r="L20" s="7"/>
      <c r="M20" s="7"/>
      <c r="N20" s="7"/>
      <c r="O20" s="7"/>
      <c r="P20" s="78"/>
      <c r="Q20" s="8"/>
    </row>
    <row r="21" spans="1:63" s="2" customFormat="1" x14ac:dyDescent="0.25">
      <c r="A21" s="28">
        <v>8</v>
      </c>
      <c r="B21" s="30" t="str">
        <f>[1]План!B14</f>
        <v>ГБ № 1</v>
      </c>
      <c r="C21" s="4">
        <f>[2]План!C14</f>
        <v>0</v>
      </c>
      <c r="D21" s="56">
        <f>[2]План!D14</f>
        <v>0</v>
      </c>
      <c r="E21" s="5">
        <f>[3]План!C14</f>
        <v>0</v>
      </c>
      <c r="F21" s="47">
        <f>[3]План!D14</f>
        <v>0</v>
      </c>
      <c r="G21" s="300">
        <f>'[4]Объемы на 01.09.2021'!$D$30</f>
        <v>0</v>
      </c>
      <c r="H21" s="47">
        <f>'[4]фин.обеспеч.на 01.09.2021'!$D$30</f>
        <v>0</v>
      </c>
      <c r="I21" s="6">
        <f t="shared" si="0"/>
        <v>0</v>
      </c>
      <c r="J21" s="6">
        <f t="shared" si="1"/>
        <v>0</v>
      </c>
      <c r="K21" s="7"/>
      <c r="L21" s="7"/>
      <c r="M21" s="7"/>
      <c r="N21" s="7"/>
      <c r="O21" s="7"/>
      <c r="P21" s="78"/>
      <c r="Q21" s="8"/>
    </row>
    <row r="22" spans="1:63" s="2" customFormat="1" x14ac:dyDescent="0.25">
      <c r="A22" s="26">
        <v>9</v>
      </c>
      <c r="B22" s="29" t="str">
        <f>[1]План!B15</f>
        <v>ГБ № 2</v>
      </c>
      <c r="C22" s="4">
        <f>[2]План!C15</f>
        <v>0</v>
      </c>
      <c r="D22" s="56">
        <f>[2]План!D15</f>
        <v>0</v>
      </c>
      <c r="E22" s="5">
        <f>[3]План!C15</f>
        <v>0</v>
      </c>
      <c r="F22" s="47">
        <f>[3]План!D15</f>
        <v>0</v>
      </c>
      <c r="G22" s="300">
        <f>'[4]Объемы на 01.09.2021'!$D$31</f>
        <v>0</v>
      </c>
      <c r="H22" s="47">
        <f>'[4]фин.обеспеч.на 01.09.2021'!$D$31</f>
        <v>0</v>
      </c>
      <c r="I22" s="6">
        <f t="shared" si="0"/>
        <v>0</v>
      </c>
      <c r="J22" s="6">
        <f t="shared" si="1"/>
        <v>0</v>
      </c>
      <c r="K22" s="7"/>
      <c r="L22" s="7"/>
      <c r="M22" s="7"/>
      <c r="N22" s="7"/>
      <c r="O22" s="7"/>
      <c r="P22" s="78"/>
      <c r="Q22" s="8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[1]План!B16</f>
        <v>Род.дом</v>
      </c>
      <c r="C23" s="4">
        <f>[2]План!C16</f>
        <v>0</v>
      </c>
      <c r="D23" s="56">
        <f>[2]План!D16</f>
        <v>0</v>
      </c>
      <c r="E23" s="5">
        <f>[3]План!C16</f>
        <v>0</v>
      </c>
      <c r="F23" s="47">
        <f>[3]План!D16</f>
        <v>0</v>
      </c>
      <c r="G23" s="300">
        <f>'[4]Объемы на 01.09.2021'!$D$35</f>
        <v>0</v>
      </c>
      <c r="H23" s="47">
        <f>'[4]фин.обеспеч.на 01.09.2021'!$D$35</f>
        <v>0</v>
      </c>
      <c r="I23" s="6">
        <f t="shared" si="0"/>
        <v>0</v>
      </c>
      <c r="J23" s="6">
        <f t="shared" si="1"/>
        <v>0</v>
      </c>
      <c r="K23" s="7"/>
      <c r="L23" s="7"/>
      <c r="M23" s="7"/>
      <c r="N23" s="7"/>
      <c r="O23" s="7"/>
      <c r="P23" s="78"/>
      <c r="Q23" s="8"/>
    </row>
    <row r="24" spans="1:63" s="2" customFormat="1" x14ac:dyDescent="0.25">
      <c r="A24" s="26">
        <v>11</v>
      </c>
      <c r="B24" s="29" t="str">
        <f>[1]План!B17</f>
        <v>Гериатр. больница</v>
      </c>
      <c r="C24" s="4">
        <f>[2]План!C17</f>
        <v>0</v>
      </c>
      <c r="D24" s="56">
        <f>[2]План!D17</f>
        <v>0</v>
      </c>
      <c r="E24" s="5">
        <f>[3]План!C17</f>
        <v>0</v>
      </c>
      <c r="F24" s="47">
        <f>[3]План!D17</f>
        <v>0</v>
      </c>
      <c r="G24" s="300">
        <f>'[4]Объемы на 01.09.2021'!$D$32</f>
        <v>0</v>
      </c>
      <c r="H24" s="47">
        <f>'[4]фин.обеспеч.на 01.09.2021'!$D$32</f>
        <v>0</v>
      </c>
      <c r="I24" s="6">
        <f t="shared" si="0"/>
        <v>0</v>
      </c>
      <c r="J24" s="6">
        <f t="shared" si="1"/>
        <v>0</v>
      </c>
      <c r="K24" s="7"/>
      <c r="L24" s="7"/>
      <c r="M24" s="7"/>
      <c r="N24" s="7"/>
      <c r="O24" s="7"/>
      <c r="P24" s="78"/>
      <c r="Q24" s="8"/>
    </row>
    <row r="25" spans="1:63" s="2" customFormat="1" x14ac:dyDescent="0.25">
      <c r="A25" s="28">
        <v>12</v>
      </c>
      <c r="B25" s="30" t="str">
        <f>[1]План!B18</f>
        <v>ГП № 1</v>
      </c>
      <c r="C25" s="4">
        <f>[2]План!C18</f>
        <v>0</v>
      </c>
      <c r="D25" s="56">
        <f>[2]План!D18</f>
        <v>0</v>
      </c>
      <c r="E25" s="5">
        <f>[3]План!C18</f>
        <v>0</v>
      </c>
      <c r="F25" s="47">
        <f>[3]План!D18</f>
        <v>0</v>
      </c>
      <c r="G25" s="300">
        <f>'[4]Объемы на 01.09.2021'!$D$33</f>
        <v>0</v>
      </c>
      <c r="H25" s="47">
        <f>'[4]фин.обеспеч.на 01.09.2021'!$D$33</f>
        <v>0</v>
      </c>
      <c r="I25" s="6">
        <f t="shared" si="0"/>
        <v>0</v>
      </c>
      <c r="J25" s="6">
        <f t="shared" si="1"/>
        <v>0</v>
      </c>
      <c r="K25" s="7"/>
      <c r="L25" s="7"/>
      <c r="M25" s="7"/>
      <c r="N25" s="7"/>
      <c r="O25" s="7"/>
      <c r="P25" s="78"/>
      <c r="Q25" s="8"/>
    </row>
    <row r="26" spans="1:63" s="2" customFormat="1" x14ac:dyDescent="0.25">
      <c r="A26" s="26">
        <v>13</v>
      </c>
      <c r="B26" s="30" t="str">
        <f>[1]План!B19</f>
        <v>ГП № 3</v>
      </c>
      <c r="C26" s="4">
        <f>[2]План!C19</f>
        <v>0</v>
      </c>
      <c r="D26" s="56">
        <f>[2]План!D19</f>
        <v>0</v>
      </c>
      <c r="E26" s="5">
        <f>[3]План!C19</f>
        <v>0</v>
      </c>
      <c r="F26" s="47">
        <f>[3]План!D19</f>
        <v>0</v>
      </c>
      <c r="G26" s="300">
        <f>'[4]Объемы на 01.09.2021'!$D$34</f>
        <v>0</v>
      </c>
      <c r="H26" s="47">
        <f>'[4]фин.обеспеч.на 01.09.2021'!$D$34</f>
        <v>0</v>
      </c>
      <c r="I26" s="6">
        <f t="shared" si="0"/>
        <v>0</v>
      </c>
      <c r="J26" s="6">
        <f t="shared" si="1"/>
        <v>0</v>
      </c>
      <c r="K26" s="7"/>
      <c r="L26" s="7"/>
      <c r="M26" s="7"/>
      <c r="N26" s="7"/>
      <c r="O26" s="7"/>
      <c r="P26" s="78"/>
      <c r="Q26" s="8"/>
    </row>
    <row r="27" spans="1:63" s="2" customFormat="1" x14ac:dyDescent="0.25">
      <c r="A27" s="28">
        <v>14</v>
      </c>
      <c r="B27" s="30" t="str">
        <f>[1]План!B20</f>
        <v>ГДП № 1</v>
      </c>
      <c r="C27" s="4">
        <f>[2]План!C20</f>
        <v>0</v>
      </c>
      <c r="D27" s="56">
        <f>[2]План!D20</f>
        <v>0</v>
      </c>
      <c r="E27" s="5">
        <f>[3]План!C20</f>
        <v>0</v>
      </c>
      <c r="F27" s="47">
        <f>[3]План!D20</f>
        <v>0</v>
      </c>
      <c r="G27" s="300">
        <f>'[4]Объемы на 01.09.2021'!$D$37</f>
        <v>0</v>
      </c>
      <c r="H27" s="47">
        <f>'[4]фин.обеспеч.на 01.09.2021'!$D$37</f>
        <v>0</v>
      </c>
      <c r="I27" s="6">
        <f t="shared" si="0"/>
        <v>0</v>
      </c>
      <c r="J27" s="6">
        <f t="shared" si="1"/>
        <v>0</v>
      </c>
      <c r="K27" s="7"/>
      <c r="L27" s="7"/>
      <c r="M27" s="7"/>
      <c r="N27" s="7"/>
      <c r="O27" s="7"/>
      <c r="P27" s="78"/>
      <c r="Q27" s="8"/>
    </row>
    <row r="28" spans="1:63" s="2" customFormat="1" x14ac:dyDescent="0.25">
      <c r="A28" s="26">
        <v>15</v>
      </c>
      <c r="B28" s="30" t="str">
        <f>[1]План!B21</f>
        <v>ГДП № 2</v>
      </c>
      <c r="C28" s="4">
        <f>[2]План!C21</f>
        <v>0</v>
      </c>
      <c r="D28" s="56">
        <f>[2]План!D21</f>
        <v>0</v>
      </c>
      <c r="E28" s="5">
        <f>[3]План!C21</f>
        <v>0</v>
      </c>
      <c r="F28" s="47">
        <f>[3]План!D21</f>
        <v>0</v>
      </c>
      <c r="G28" s="300">
        <f>'[4]Объемы на 01.09.2021'!$D$38</f>
        <v>0</v>
      </c>
      <c r="H28" s="47">
        <f>'[4]фин.обеспеч.на 01.09.2021'!$D$38</f>
        <v>0</v>
      </c>
      <c r="I28" s="6">
        <f t="shared" si="0"/>
        <v>0</v>
      </c>
      <c r="J28" s="6">
        <f t="shared" si="1"/>
        <v>0</v>
      </c>
      <c r="K28" s="7"/>
      <c r="L28" s="7"/>
      <c r="M28" s="7"/>
      <c r="N28" s="7"/>
      <c r="O28" s="7"/>
      <c r="P28" s="78"/>
      <c r="Q28" s="8"/>
    </row>
    <row r="29" spans="1:63" s="2" customFormat="1" x14ac:dyDescent="0.25">
      <c r="A29" s="28">
        <v>16</v>
      </c>
      <c r="B29" s="30" t="str">
        <f>[1]План!B22</f>
        <v>Гор. стоматология</v>
      </c>
      <c r="C29" s="4">
        <f>[2]План!C22</f>
        <v>0</v>
      </c>
      <c r="D29" s="56">
        <f>[2]План!D22</f>
        <v>0</v>
      </c>
      <c r="E29" s="5">
        <f>[3]План!C22</f>
        <v>0</v>
      </c>
      <c r="F29" s="47">
        <f>[3]План!D22</f>
        <v>0</v>
      </c>
      <c r="G29" s="300">
        <f>'[4]Объемы на 01.09.2021'!$D$36</f>
        <v>0</v>
      </c>
      <c r="H29" s="47">
        <f>'[4]фин.обеспеч.на 01.09.2021'!$D$36</f>
        <v>0</v>
      </c>
      <c r="I29" s="6">
        <f t="shared" si="0"/>
        <v>0</v>
      </c>
      <c r="J29" s="6">
        <f t="shared" si="1"/>
        <v>0</v>
      </c>
      <c r="K29" s="7"/>
      <c r="L29" s="7"/>
      <c r="M29" s="7"/>
      <c r="N29" s="7"/>
      <c r="O29" s="7"/>
      <c r="P29" s="78"/>
      <c r="Q29" s="8"/>
    </row>
    <row r="30" spans="1:63" s="2" customFormat="1" x14ac:dyDescent="0.25">
      <c r="A30" s="26">
        <v>17</v>
      </c>
      <c r="B30" s="29" t="str">
        <f>[1]План!B23</f>
        <v>Детск. стоматолог.</v>
      </c>
      <c r="C30" s="4">
        <f>[2]План!C23</f>
        <v>0</v>
      </c>
      <c r="D30" s="56">
        <f>[2]План!D23</f>
        <v>0</v>
      </c>
      <c r="E30" s="5">
        <f>[3]План!C23</f>
        <v>0</v>
      </c>
      <c r="F30" s="47">
        <f>[3]План!D23</f>
        <v>0</v>
      </c>
      <c r="G30" s="300">
        <f>'[4]Объемы на 01.09.2021'!$D$39</f>
        <v>0</v>
      </c>
      <c r="H30" s="47">
        <f>'[4]фин.обеспеч.на 01.09.2021'!$D$39</f>
        <v>0</v>
      </c>
      <c r="I30" s="6">
        <f t="shared" si="0"/>
        <v>0</v>
      </c>
      <c r="J30" s="6">
        <f t="shared" si="1"/>
        <v>0</v>
      </c>
      <c r="K30" s="7"/>
      <c r="L30" s="7"/>
      <c r="M30" s="7"/>
      <c r="N30" s="7"/>
      <c r="O30" s="7"/>
      <c r="P30" s="78"/>
      <c r="Q30" s="8"/>
    </row>
    <row r="31" spans="1:63" s="2" customFormat="1" x14ac:dyDescent="0.25">
      <c r="A31" s="28">
        <v>18</v>
      </c>
      <c r="B31" s="29" t="str">
        <f>[1]План!B24</f>
        <v>ООО "МаксДент"</v>
      </c>
      <c r="C31" s="4">
        <f>[2]План!C24</f>
        <v>0</v>
      </c>
      <c r="D31" s="56">
        <f>[2]План!D24</f>
        <v>0</v>
      </c>
      <c r="E31" s="5">
        <f>[3]План!C24</f>
        <v>0</v>
      </c>
      <c r="F31" s="47">
        <f>[3]План!D24</f>
        <v>0</v>
      </c>
      <c r="G31" s="300"/>
      <c r="H31" s="47"/>
      <c r="I31" s="6">
        <f t="shared" si="0"/>
        <v>0</v>
      </c>
      <c r="J31" s="6">
        <f t="shared" si="1"/>
        <v>0</v>
      </c>
      <c r="K31" s="7"/>
      <c r="L31" s="7"/>
      <c r="M31" s="7"/>
      <c r="N31" s="7"/>
      <c r="O31" s="7"/>
      <c r="P31" s="78"/>
      <c r="Q31" s="8"/>
    </row>
    <row r="32" spans="1:63" s="2" customFormat="1" x14ac:dyDescent="0.25">
      <c r="A32" s="26">
        <v>19</v>
      </c>
      <c r="B32" s="29" t="str">
        <f>[1]План!B25</f>
        <v>ГССМП</v>
      </c>
      <c r="C32" s="4">
        <f>[2]План!C25</f>
        <v>55637</v>
      </c>
      <c r="D32" s="56">
        <f>[2]План!D25</f>
        <v>408030.53</v>
      </c>
      <c r="E32" s="5">
        <f>[3]План!C25</f>
        <v>55637</v>
      </c>
      <c r="F32" s="47">
        <f>[3]План!D25</f>
        <v>408030.53</v>
      </c>
      <c r="G32" s="300">
        <f>'[4]Объемы на 01.09.2021'!$D$60</f>
        <v>32207</v>
      </c>
      <c r="H32" s="47">
        <f>'[4]фин.обеспеч.на 01.09.2021'!$D$60</f>
        <v>275412.52608203102</v>
      </c>
      <c r="I32" s="6">
        <f t="shared" si="0"/>
        <v>0</v>
      </c>
      <c r="J32" s="6">
        <f t="shared" si="1"/>
        <v>0</v>
      </c>
      <c r="K32" s="7"/>
      <c r="L32" s="7"/>
      <c r="M32" s="7"/>
      <c r="N32" s="7"/>
      <c r="O32" s="7"/>
      <c r="P32" s="78"/>
      <c r="Q32" s="8"/>
    </row>
    <row r="33" spans="1:17" s="2" customFormat="1" x14ac:dyDescent="0.25">
      <c r="A33" s="28">
        <v>20</v>
      </c>
      <c r="B33" s="30" t="str">
        <f>[1]План!B26</f>
        <v>Елизов. ССМП</v>
      </c>
      <c r="C33" s="4">
        <f>[2]План!C26</f>
        <v>16075</v>
      </c>
      <c r="D33" s="56">
        <f>[2]План!D26</f>
        <v>143977.23000000001</v>
      </c>
      <c r="E33" s="5">
        <f>[3]План!C26</f>
        <v>16075</v>
      </c>
      <c r="F33" s="47">
        <f>[3]План!D26</f>
        <v>143977.23000000001</v>
      </c>
      <c r="G33" s="300">
        <f>'[4]Объемы на 01.09.2021'!$D$59</f>
        <v>9444</v>
      </c>
      <c r="H33" s="47">
        <f>'[4]фин.обеспеч.на 01.09.2021'!$D$59</f>
        <v>97027.625103027298</v>
      </c>
      <c r="I33" s="6">
        <f t="shared" si="0"/>
        <v>0</v>
      </c>
      <c r="J33" s="6">
        <f t="shared" si="1"/>
        <v>0</v>
      </c>
      <c r="K33" s="7"/>
      <c r="L33" s="7"/>
      <c r="M33" s="7"/>
      <c r="N33" s="7"/>
      <c r="O33" s="7"/>
      <c r="P33" s="78"/>
      <c r="Q33" s="8"/>
    </row>
    <row r="34" spans="1:17" s="2" customFormat="1" x14ac:dyDescent="0.25">
      <c r="A34" s="26">
        <v>21</v>
      </c>
      <c r="B34" s="29" t="str">
        <f>[1]План!B27</f>
        <v>ЕРБ</v>
      </c>
      <c r="C34" s="4">
        <f>[2]План!C27</f>
        <v>0</v>
      </c>
      <c r="D34" s="56">
        <f>[2]План!D27</f>
        <v>0</v>
      </c>
      <c r="E34" s="5">
        <f>[3]План!C27</f>
        <v>0</v>
      </c>
      <c r="F34" s="47">
        <f>[3]План!D27</f>
        <v>0</v>
      </c>
      <c r="G34" s="300">
        <f>'[4]Объемы на 01.09.2021'!$D$40</f>
        <v>0</v>
      </c>
      <c r="H34" s="47">
        <f>'[4]фин.обеспеч.на 01.09.2021'!$D$40</f>
        <v>0</v>
      </c>
      <c r="I34" s="6">
        <f t="shared" si="0"/>
        <v>0</v>
      </c>
      <c r="J34" s="6">
        <f t="shared" si="1"/>
        <v>0</v>
      </c>
      <c r="K34" s="7"/>
      <c r="L34" s="7"/>
      <c r="M34" s="7"/>
      <c r="N34" s="7"/>
      <c r="O34" s="7"/>
      <c r="P34" s="78"/>
      <c r="Q34" s="8"/>
    </row>
    <row r="35" spans="1:17" s="2" customFormat="1" x14ac:dyDescent="0.25">
      <c r="A35" s="28">
        <v>22</v>
      </c>
      <c r="B35" s="30" t="str">
        <f>[1]План!B28</f>
        <v>Елизов. стом. полик.</v>
      </c>
      <c r="C35" s="4">
        <f>[2]План!C28</f>
        <v>0</v>
      </c>
      <c r="D35" s="56">
        <f>[2]План!D28</f>
        <v>0</v>
      </c>
      <c r="E35" s="5">
        <f>[3]План!C28</f>
        <v>0</v>
      </c>
      <c r="F35" s="47">
        <f>[3]План!D28</f>
        <v>0</v>
      </c>
      <c r="G35" s="300">
        <f>'[4]Объемы на 01.09.2021'!$D$41</f>
        <v>0</v>
      </c>
      <c r="H35" s="47">
        <f>'[4]фин.обеспеч.на 01.09.2021'!$D$41</f>
        <v>0</v>
      </c>
      <c r="I35" s="6">
        <f t="shared" si="0"/>
        <v>0</v>
      </c>
      <c r="J35" s="6">
        <f t="shared" si="1"/>
        <v>0</v>
      </c>
      <c r="K35" s="7"/>
      <c r="L35" s="7"/>
      <c r="M35" s="7"/>
      <c r="N35" s="7"/>
      <c r="O35" s="7"/>
      <c r="P35" s="78"/>
      <c r="Q35" s="8"/>
    </row>
    <row r="36" spans="1:17" s="2" customFormat="1" x14ac:dyDescent="0.25">
      <c r="A36" s="26">
        <v>23</v>
      </c>
      <c r="B36" s="29" t="str">
        <f>[1]План!B29</f>
        <v>Вилючинская ГБ</v>
      </c>
      <c r="C36" s="4">
        <f>[2]План!C29</f>
        <v>5517</v>
      </c>
      <c r="D36" s="56">
        <f>[2]План!D29</f>
        <v>37931.82</v>
      </c>
      <c r="E36" s="5">
        <f>[3]План!C29</f>
        <v>5517</v>
      </c>
      <c r="F36" s="47">
        <f>[3]План!D29</f>
        <v>37931.82</v>
      </c>
      <c r="G36" s="300">
        <f>'[4]Объемы на 01.09.2021'!$D$48</f>
        <v>2802</v>
      </c>
      <c r="H36" s="47">
        <f>'[4]фин.обеспеч.на 01.09.2021'!$D$48</f>
        <v>25227.477878417998</v>
      </c>
      <c r="I36" s="6">
        <f t="shared" si="0"/>
        <v>0</v>
      </c>
      <c r="J36" s="6">
        <f t="shared" si="1"/>
        <v>0</v>
      </c>
      <c r="K36" s="7"/>
      <c r="L36" s="7"/>
      <c r="M36" s="7"/>
      <c r="N36" s="7"/>
      <c r="O36" s="7"/>
      <c r="P36" s="78"/>
      <c r="Q36" s="8"/>
    </row>
    <row r="37" spans="1:17" s="2" customFormat="1" x14ac:dyDescent="0.25">
      <c r="A37" s="28">
        <v>24</v>
      </c>
      <c r="B37" s="30" t="str">
        <f>[1]План!B30</f>
        <v>МСЧ УВД</v>
      </c>
      <c r="C37" s="4">
        <f>[2]План!C30</f>
        <v>0</v>
      </c>
      <c r="D37" s="56">
        <f>[2]План!D30</f>
        <v>0</v>
      </c>
      <c r="E37" s="5">
        <f>[3]План!C30</f>
        <v>0</v>
      </c>
      <c r="F37" s="47">
        <f>[3]План!D30</f>
        <v>0</v>
      </c>
      <c r="G37" s="300">
        <f>'[4]Объемы на 01.09.2021'!$D$56</f>
        <v>0</v>
      </c>
      <c r="H37" s="47">
        <f>'[4]фин.обеспеч.на 01.09.2021'!$D$56</f>
        <v>0</v>
      </c>
      <c r="I37" s="6">
        <f t="shared" si="0"/>
        <v>0</v>
      </c>
      <c r="J37" s="6">
        <f t="shared" si="1"/>
        <v>0</v>
      </c>
      <c r="K37" s="7"/>
      <c r="L37" s="7"/>
      <c r="M37" s="7"/>
      <c r="N37" s="7"/>
      <c r="O37" s="7"/>
      <c r="P37" s="78"/>
      <c r="Q37" s="8"/>
    </row>
    <row r="38" spans="1:17" s="2" customFormat="1" x14ac:dyDescent="0.25">
      <c r="A38" s="26">
        <v>25</v>
      </c>
      <c r="B38" s="29" t="str">
        <f>[1]План!B31</f>
        <v>ДВОМЦ</v>
      </c>
      <c r="C38" s="4">
        <f>[2]План!C31</f>
        <v>0</v>
      </c>
      <c r="D38" s="56">
        <f>[2]План!D31</f>
        <v>0</v>
      </c>
      <c r="E38" s="5">
        <f>[3]План!C31</f>
        <v>0</v>
      </c>
      <c r="F38" s="47">
        <f>[3]План!D31</f>
        <v>0</v>
      </c>
      <c r="G38" s="300">
        <f>'[4]Объемы на 01.09.2021'!$D$55</f>
        <v>0</v>
      </c>
      <c r="H38" s="47">
        <f>'[4]фин.обеспеч.на 01.09.2021'!$D$55</f>
        <v>0</v>
      </c>
      <c r="I38" s="6">
        <f t="shared" si="0"/>
        <v>0</v>
      </c>
      <c r="J38" s="6">
        <f t="shared" si="1"/>
        <v>0</v>
      </c>
      <c r="K38" s="7"/>
      <c r="L38" s="7"/>
      <c r="M38" s="7"/>
      <c r="N38" s="7"/>
      <c r="O38" s="7"/>
      <c r="P38" s="78"/>
      <c r="Q38" s="8"/>
    </row>
    <row r="39" spans="1:17" s="2" customFormat="1" x14ac:dyDescent="0.25">
      <c r="A39" s="26">
        <v>26</v>
      </c>
      <c r="B39" s="29" t="str">
        <f>[1]План!B32</f>
        <v>Филиал №2 ФГКУ "1477 ВМКГ"</v>
      </c>
      <c r="C39" s="4">
        <f>[2]План!C32</f>
        <v>0</v>
      </c>
      <c r="D39" s="56">
        <f>[2]План!D32</f>
        <v>0</v>
      </c>
      <c r="E39" s="5">
        <f>[3]План!C32</f>
        <v>0</v>
      </c>
      <c r="F39" s="47">
        <f>[3]План!D32</f>
        <v>0</v>
      </c>
      <c r="G39" s="300">
        <f>'[4]Объемы на 01.09.2021'!$D$54</f>
        <v>0</v>
      </c>
      <c r="H39" s="47">
        <f>'[4]фин.обеспеч.на 01.09.2021'!$D$54</f>
        <v>0</v>
      </c>
      <c r="I39" s="6">
        <f t="shared" si="0"/>
        <v>0</v>
      </c>
      <c r="J39" s="6">
        <f t="shared" si="1"/>
        <v>0</v>
      </c>
      <c r="K39" s="7"/>
      <c r="L39" s="7"/>
      <c r="M39" s="7"/>
      <c r="N39" s="7"/>
      <c r="O39" s="7"/>
      <c r="P39" s="78"/>
      <c r="Q39" s="8"/>
    </row>
    <row r="40" spans="1:17" s="2" customFormat="1" x14ac:dyDescent="0.25">
      <c r="A40" s="28">
        <v>27</v>
      </c>
      <c r="B40" s="30" t="str">
        <f>[1]План!B33</f>
        <v>У-Камчатская РБ</v>
      </c>
      <c r="C40" s="4">
        <f>[2]План!C33</f>
        <v>599</v>
      </c>
      <c r="D40" s="56">
        <f>[2]План!D33</f>
        <v>13586.39</v>
      </c>
      <c r="E40" s="5">
        <f>[3]План!C33</f>
        <v>599</v>
      </c>
      <c r="F40" s="47">
        <f>[3]План!D33</f>
        <v>13586.39</v>
      </c>
      <c r="G40" s="300">
        <f>'[4]Объемы на 01.09.2021'!$D$44</f>
        <v>304</v>
      </c>
      <c r="H40" s="47">
        <f>'[4]фин.обеспеч.на 01.09.2021'!$D$44</f>
        <v>9014.1307822265608</v>
      </c>
      <c r="I40" s="6">
        <f t="shared" si="0"/>
        <v>0</v>
      </c>
      <c r="J40" s="6">
        <f t="shared" si="1"/>
        <v>0</v>
      </c>
      <c r="K40" s="7"/>
      <c r="L40" s="7"/>
      <c r="M40" s="7"/>
      <c r="N40" s="7"/>
      <c r="O40" s="7"/>
      <c r="P40" s="78"/>
      <c r="Q40" s="8"/>
    </row>
    <row r="41" spans="1:17" s="2" customFormat="1" x14ac:dyDescent="0.25">
      <c r="A41" s="28">
        <v>28</v>
      </c>
      <c r="B41" s="30" t="str">
        <f>[1]План!B34</f>
        <v>Ключевская РБ</v>
      </c>
      <c r="C41" s="4">
        <f>[2]План!C34</f>
        <v>958</v>
      </c>
      <c r="D41" s="56">
        <f>[2]План!D34</f>
        <v>13187.91</v>
      </c>
      <c r="E41" s="5">
        <f>[3]План!C34</f>
        <v>958</v>
      </c>
      <c r="F41" s="47">
        <f>[3]План!D34</f>
        <v>13187.91</v>
      </c>
      <c r="G41" s="300">
        <f>'[4]Объемы на 01.09.2021'!$D$45</f>
        <v>753</v>
      </c>
      <c r="H41" s="47">
        <f>'[4]фин.обеспеч.на 01.09.2021'!$D$45</f>
        <v>8733.3126474609398</v>
      </c>
      <c r="I41" s="6">
        <f t="shared" si="0"/>
        <v>0</v>
      </c>
      <c r="J41" s="6">
        <f t="shared" si="1"/>
        <v>0</v>
      </c>
      <c r="K41" s="7"/>
      <c r="L41" s="7"/>
      <c r="M41" s="7"/>
      <c r="N41" s="7"/>
      <c r="O41" s="7"/>
      <c r="P41" s="78"/>
      <c r="Q41" s="8"/>
    </row>
    <row r="42" spans="1:17" s="2" customFormat="1" x14ac:dyDescent="0.25">
      <c r="A42" s="28">
        <v>29</v>
      </c>
      <c r="B42" s="29" t="str">
        <f>[1]План!B35</f>
        <v>У-Большерецкая РБ</v>
      </c>
      <c r="C42" s="4">
        <f>[2]План!C35</f>
        <v>1861</v>
      </c>
      <c r="D42" s="56">
        <f>[2]План!D35</f>
        <v>23963.42</v>
      </c>
      <c r="E42" s="5">
        <f>[3]План!C35</f>
        <v>1861</v>
      </c>
      <c r="F42" s="47">
        <f>[3]План!D35</f>
        <v>23963.42</v>
      </c>
      <c r="G42" s="300">
        <f>'[4]Объемы на 01.09.2021'!$D$43</f>
        <v>1105</v>
      </c>
      <c r="H42" s="47">
        <f>'[4]фин.обеспеч.на 01.09.2021'!$D$43</f>
        <v>15869.0224570313</v>
      </c>
      <c r="I42" s="6">
        <f t="shared" si="0"/>
        <v>0</v>
      </c>
      <c r="J42" s="6">
        <f t="shared" si="1"/>
        <v>0</v>
      </c>
      <c r="K42" s="7"/>
      <c r="L42" s="7"/>
      <c r="M42" s="7"/>
      <c r="N42" s="7"/>
      <c r="O42" s="7"/>
      <c r="P42" s="78"/>
      <c r="Q42" s="8"/>
    </row>
    <row r="43" spans="1:17" s="2" customFormat="1" x14ac:dyDescent="0.25">
      <c r="A43" s="28">
        <v>30</v>
      </c>
      <c r="B43" s="30" t="str">
        <f>[1]План!B36</f>
        <v>Озерновская РБ</v>
      </c>
      <c r="C43" s="4">
        <f>[2]План!C36</f>
        <v>1609</v>
      </c>
      <c r="D43" s="56">
        <f>[2]План!D36</f>
        <v>12950.07</v>
      </c>
      <c r="E43" s="5">
        <f>[3]План!C36</f>
        <v>1609</v>
      </c>
      <c r="F43" s="47">
        <f>[3]План!D36</f>
        <v>12950.07</v>
      </c>
      <c r="G43" s="300">
        <f>'[4]Объемы на 01.09.2021'!$D$58</f>
        <v>943</v>
      </c>
      <c r="H43" s="47">
        <f>'[4]фин.обеспеч.на 01.09.2021'!$D$58</f>
        <v>8575.7791962890606</v>
      </c>
      <c r="I43" s="6">
        <f t="shared" si="0"/>
        <v>0</v>
      </c>
      <c r="J43" s="6">
        <f t="shared" si="1"/>
        <v>0</v>
      </c>
      <c r="K43" s="7"/>
      <c r="L43" s="7"/>
      <c r="M43" s="7"/>
      <c r="N43" s="7"/>
      <c r="O43" s="7"/>
      <c r="P43" s="78"/>
      <c r="Q43" s="8"/>
    </row>
    <row r="44" spans="1:17" s="2" customFormat="1" x14ac:dyDescent="0.25">
      <c r="A44" s="26">
        <v>31</v>
      </c>
      <c r="B44" s="29" t="str">
        <f>[1]План!B37</f>
        <v>Мильковская РБ</v>
      </c>
      <c r="C44" s="4">
        <f>[2]План!C37</f>
        <v>1616</v>
      </c>
      <c r="D44" s="56">
        <f>[2]План!D37</f>
        <v>14289.8</v>
      </c>
      <c r="E44" s="5">
        <f>[3]План!C37</f>
        <v>1616</v>
      </c>
      <c r="F44" s="47">
        <f>[3]План!D37</f>
        <v>14289.8</v>
      </c>
      <c r="G44" s="300">
        <f>'[4]Объемы на 01.09.2021'!$D$42</f>
        <v>1129</v>
      </c>
      <c r="H44" s="47">
        <f>'[4]фин.обеспеч.на 01.09.2021'!$D$42</f>
        <v>9523.2272075195287</v>
      </c>
      <c r="I44" s="6">
        <f t="shared" si="0"/>
        <v>0</v>
      </c>
      <c r="J44" s="6">
        <f t="shared" si="1"/>
        <v>0</v>
      </c>
      <c r="K44" s="7"/>
      <c r="L44" s="7"/>
      <c r="M44" s="7"/>
      <c r="N44" s="7"/>
      <c r="O44" s="7"/>
      <c r="P44" s="78"/>
      <c r="Q44" s="8"/>
    </row>
    <row r="45" spans="1:17" s="2" customFormat="1" x14ac:dyDescent="0.25">
      <c r="A45" s="28">
        <v>32</v>
      </c>
      <c r="B45" s="30" t="str">
        <f>[1]План!B38</f>
        <v>Быстринская РБ</v>
      </c>
      <c r="C45" s="4">
        <f>[2]План!C38</f>
        <v>649</v>
      </c>
      <c r="D45" s="56">
        <f>[2]План!D38</f>
        <v>6194.93</v>
      </c>
      <c r="E45" s="5">
        <f>[3]План!C38</f>
        <v>649</v>
      </c>
      <c r="F45" s="47">
        <f>[3]План!D38</f>
        <v>6194.93</v>
      </c>
      <c r="G45" s="300">
        <f>'[4]Объемы на 01.09.2021'!$D$47</f>
        <v>355</v>
      </c>
      <c r="H45" s="47">
        <f>'[4]фин.обеспеч.на 01.09.2021'!$D$47</f>
        <v>4102.40351757813</v>
      </c>
      <c r="I45" s="6">
        <f t="shared" si="0"/>
        <v>0</v>
      </c>
      <c r="J45" s="6">
        <f t="shared" si="1"/>
        <v>0</v>
      </c>
      <c r="K45" s="7"/>
      <c r="L45" s="7"/>
      <c r="M45" s="7"/>
      <c r="N45" s="7"/>
      <c r="O45" s="7"/>
      <c r="P45" s="78"/>
      <c r="Q45" s="8"/>
    </row>
    <row r="46" spans="1:17" s="2" customFormat="1" x14ac:dyDescent="0.25">
      <c r="A46" s="26">
        <v>33</v>
      </c>
      <c r="B46" s="31" t="str">
        <f>[1]План!B39</f>
        <v>Соболевская РБ</v>
      </c>
      <c r="C46" s="4">
        <f>[2]План!C39</f>
        <v>547</v>
      </c>
      <c r="D46" s="56">
        <f>[2]План!D39</f>
        <v>9928.4599999999991</v>
      </c>
      <c r="E46" s="5">
        <f>[3]План!C39</f>
        <v>547</v>
      </c>
      <c r="F46" s="47">
        <f>[3]План!D39</f>
        <v>9928.4599999999991</v>
      </c>
      <c r="G46" s="300">
        <f>'[4]Объемы на 01.09.2021'!$D$46</f>
        <v>343</v>
      </c>
      <c r="H46" s="47">
        <f>'[4]фин.обеспеч.на 01.09.2021'!$D$46</f>
        <v>6587.2417011718799</v>
      </c>
      <c r="I46" s="6">
        <f t="shared" si="0"/>
        <v>0</v>
      </c>
      <c r="J46" s="6">
        <f t="shared" si="1"/>
        <v>0</v>
      </c>
      <c r="K46" s="7"/>
      <c r="L46" s="7"/>
      <c r="M46" s="7"/>
      <c r="N46" s="7"/>
      <c r="O46" s="7"/>
      <c r="P46" s="78"/>
      <c r="Q46" s="8"/>
    </row>
    <row r="47" spans="1:17" s="2" customFormat="1" x14ac:dyDescent="0.25">
      <c r="A47" s="28">
        <v>34</v>
      </c>
      <c r="B47" s="30" t="str">
        <f>[1]План!B40</f>
        <v>Корякская ОБ</v>
      </c>
      <c r="C47" s="4">
        <f>[2]План!C40</f>
        <v>1452</v>
      </c>
      <c r="D47" s="56">
        <f>[2]План!D40</f>
        <v>9510.74</v>
      </c>
      <c r="E47" s="5">
        <f>[3]План!C40</f>
        <v>1452</v>
      </c>
      <c r="F47" s="47">
        <f>[3]План!D40</f>
        <v>9510.74</v>
      </c>
      <c r="G47" s="300">
        <f>'[4]Объемы на 01.09.2021'!$D$29</f>
        <v>951</v>
      </c>
      <c r="H47" s="47">
        <f>'[4]фин.обеспеч.на 01.09.2021'!$D$29</f>
        <v>6298.2165859375</v>
      </c>
      <c r="I47" s="6">
        <f t="shared" si="0"/>
        <v>0</v>
      </c>
      <c r="J47" s="6">
        <f t="shared" si="1"/>
        <v>0</v>
      </c>
      <c r="K47" s="7"/>
      <c r="L47" s="7"/>
      <c r="M47" s="7"/>
      <c r="N47" s="7"/>
      <c r="O47" s="7"/>
      <c r="P47" s="78"/>
      <c r="Q47" s="8"/>
    </row>
    <row r="48" spans="1:17" s="2" customFormat="1" x14ac:dyDescent="0.25">
      <c r="A48" s="26">
        <v>35</v>
      </c>
      <c r="B48" s="32" t="str">
        <f>[1]План!B41</f>
        <v>Тигильская РБ</v>
      </c>
      <c r="C48" s="4">
        <f>[2]План!C41</f>
        <v>1390</v>
      </c>
      <c r="D48" s="56">
        <f>[2]План!D41</f>
        <v>17299.97</v>
      </c>
      <c r="E48" s="5">
        <f>[3]План!C41</f>
        <v>1390</v>
      </c>
      <c r="F48" s="47">
        <f>[3]План!D41</f>
        <v>17299.97</v>
      </c>
      <c r="G48" s="300">
        <f>'[4]Объемы на 01.09.2021'!$D$50</f>
        <v>751</v>
      </c>
      <c r="H48" s="47">
        <f>'[4]фин.обеспеч.на 01.09.2021'!$D$50</f>
        <v>11456.515416015602</v>
      </c>
      <c r="I48" s="6">
        <f t="shared" si="0"/>
        <v>0</v>
      </c>
      <c r="J48" s="6">
        <f t="shared" si="1"/>
        <v>0</v>
      </c>
      <c r="K48" s="7"/>
      <c r="L48" s="7"/>
      <c r="M48" s="7"/>
      <c r="N48" s="7"/>
      <c r="O48" s="7"/>
      <c r="P48" s="78"/>
      <c r="Q48" s="8"/>
    </row>
    <row r="49" spans="1:17" s="2" customFormat="1" x14ac:dyDescent="0.25">
      <c r="A49" s="28">
        <v>36</v>
      </c>
      <c r="B49" s="33" t="str">
        <f>[1]План!B42</f>
        <v>Олюторская РБ</v>
      </c>
      <c r="C49" s="4">
        <f>[2]План!C42</f>
        <v>1062</v>
      </c>
      <c r="D49" s="56">
        <f>[2]План!D42</f>
        <v>9216.5499999999993</v>
      </c>
      <c r="E49" s="5">
        <f>[3]План!C42</f>
        <v>1062</v>
      </c>
      <c r="F49" s="47">
        <f>[3]План!D42</f>
        <v>9216.5499999999993</v>
      </c>
      <c r="G49" s="300">
        <f>'[4]Объемы на 01.09.2021'!$D$52</f>
        <v>248</v>
      </c>
      <c r="H49" s="47">
        <f>'[4]фин.обеспеч.на 01.09.2021'!$D$52</f>
        <v>6103.3635781249995</v>
      </c>
      <c r="I49" s="6">
        <f t="shared" si="0"/>
        <v>0</v>
      </c>
      <c r="J49" s="6">
        <f t="shared" si="1"/>
        <v>0</v>
      </c>
      <c r="K49" s="7"/>
      <c r="L49" s="7"/>
      <c r="M49" s="7"/>
      <c r="N49" s="7"/>
      <c r="O49" s="7"/>
      <c r="P49" s="78"/>
      <c r="Q49" s="8"/>
    </row>
    <row r="50" spans="1:17" s="2" customFormat="1" x14ac:dyDescent="0.25">
      <c r="A50" s="26">
        <v>37</v>
      </c>
      <c r="B50" s="30" t="str">
        <f>[1]План!B43</f>
        <v>Карагинская РБ</v>
      </c>
      <c r="C50" s="4">
        <f>[2]План!C43</f>
        <v>814</v>
      </c>
      <c r="D50" s="56">
        <f>[2]План!D43</f>
        <v>12409.32</v>
      </c>
      <c r="E50" s="5">
        <f>[3]План!C43</f>
        <v>814</v>
      </c>
      <c r="F50" s="47">
        <f>[3]План!D43</f>
        <v>12409.32</v>
      </c>
      <c r="G50" s="300">
        <f>'[4]Объемы на 01.09.2021'!$D$51</f>
        <v>482</v>
      </c>
      <c r="H50" s="47">
        <f>'[4]фин.обеспеч.на 01.09.2021'!$D$51</f>
        <v>8217.7388837890594</v>
      </c>
      <c r="I50" s="6">
        <f t="shared" si="0"/>
        <v>0</v>
      </c>
      <c r="J50" s="6">
        <f t="shared" si="1"/>
        <v>0</v>
      </c>
      <c r="K50" s="7"/>
      <c r="L50" s="7"/>
      <c r="M50" s="7"/>
      <c r="N50" s="7"/>
      <c r="O50" s="7"/>
      <c r="P50" s="78"/>
      <c r="Q50" s="8"/>
    </row>
    <row r="51" spans="1:17" s="2" customFormat="1" x14ac:dyDescent="0.25">
      <c r="A51" s="28">
        <v>38</v>
      </c>
      <c r="B51" s="32" t="str">
        <f>[1]План!B44</f>
        <v>Пенжинская РБ</v>
      </c>
      <c r="C51" s="4">
        <f>[2]План!C44</f>
        <v>369</v>
      </c>
      <c r="D51" s="56">
        <f>[2]План!D44</f>
        <v>5698.46</v>
      </c>
      <c r="E51" s="5">
        <f>[3]План!C44</f>
        <v>369</v>
      </c>
      <c r="F51" s="47">
        <f>[3]План!D44</f>
        <v>5698.46</v>
      </c>
      <c r="G51" s="300">
        <f>'[4]Объемы на 01.09.2021'!$D$53</f>
        <v>148</v>
      </c>
      <c r="H51" s="47">
        <f>'[4]фин.обеспеч.на 01.09.2021'!$D$53</f>
        <v>3773.6664746093802</v>
      </c>
      <c r="I51" s="6">
        <f t="shared" si="0"/>
        <v>0</v>
      </c>
      <c r="J51" s="6">
        <f t="shared" si="1"/>
        <v>0</v>
      </c>
      <c r="K51" s="7"/>
      <c r="L51" s="7"/>
      <c r="M51" s="7"/>
      <c r="N51" s="7"/>
      <c r="O51" s="7"/>
      <c r="P51" s="78"/>
      <c r="Q51" s="8"/>
    </row>
    <row r="52" spans="1:17" s="2" customFormat="1" x14ac:dyDescent="0.25">
      <c r="A52" s="26">
        <v>39</v>
      </c>
      <c r="B52" s="32" t="str">
        <f>[1]План!B45</f>
        <v>Никольская РБ</v>
      </c>
      <c r="C52" s="4">
        <f>[2]План!C45</f>
        <v>0</v>
      </c>
      <c r="D52" s="56">
        <f>[2]План!D45</f>
        <v>0</v>
      </c>
      <c r="E52" s="5">
        <f>[3]План!C45</f>
        <v>0</v>
      </c>
      <c r="F52" s="47">
        <f>[3]План!D45</f>
        <v>0</v>
      </c>
      <c r="G52" s="300">
        <f>'[4]Объемы на 01.09.2021'!$D$49</f>
        <v>0</v>
      </c>
      <c r="H52" s="47">
        <f>'[4]фин.обеспеч.на 01.09.2021'!$D$49</f>
        <v>0</v>
      </c>
      <c r="I52" s="6">
        <f t="shared" si="0"/>
        <v>0</v>
      </c>
      <c r="J52" s="6">
        <f t="shared" si="1"/>
        <v>0</v>
      </c>
      <c r="K52" s="7"/>
      <c r="L52" s="7"/>
      <c r="M52" s="7"/>
      <c r="N52" s="7"/>
      <c r="O52" s="7"/>
      <c r="P52" s="78"/>
      <c r="Q52" s="8"/>
    </row>
    <row r="53" spans="1:17" s="2" customFormat="1" x14ac:dyDescent="0.25">
      <c r="A53" s="28">
        <v>40</v>
      </c>
      <c r="B53" s="34" t="str">
        <f>[1]План!B46</f>
        <v>Центр мед.профилактики</v>
      </c>
      <c r="C53" s="4">
        <f>[2]План!C46</f>
        <v>0</v>
      </c>
      <c r="D53" s="56">
        <f>[2]План!D46</f>
        <v>0</v>
      </c>
      <c r="E53" s="5">
        <f>[3]План!C46</f>
        <v>0</v>
      </c>
      <c r="F53" s="47">
        <f>[3]План!D46</f>
        <v>0</v>
      </c>
      <c r="G53" s="300">
        <f>'[4]Объемы на 01.09.2021'!$D$65</f>
        <v>0</v>
      </c>
      <c r="H53" s="47">
        <f>'[4]фин.обеспеч.на 01.09.2021'!$D$65</f>
        <v>0</v>
      </c>
      <c r="I53" s="6">
        <f t="shared" si="0"/>
        <v>0</v>
      </c>
      <c r="J53" s="6">
        <f t="shared" si="1"/>
        <v>0</v>
      </c>
      <c r="K53" s="7"/>
      <c r="L53" s="7"/>
      <c r="M53" s="7"/>
      <c r="N53" s="7"/>
      <c r="O53" s="7"/>
      <c r="P53" s="78"/>
      <c r="Q53" s="8"/>
    </row>
    <row r="54" spans="1:17" s="2" customFormat="1" x14ac:dyDescent="0.25">
      <c r="A54" s="26">
        <v>41</v>
      </c>
      <c r="B54" s="35" t="str">
        <f>[1]План!B47</f>
        <v>Камч.невролог.кл-ка</v>
      </c>
      <c r="C54" s="4">
        <f>[2]План!C47</f>
        <v>0</v>
      </c>
      <c r="D54" s="56">
        <f>[2]План!D47</f>
        <v>0</v>
      </c>
      <c r="E54" s="5">
        <f>[3]План!C47</f>
        <v>0</v>
      </c>
      <c r="F54" s="47">
        <f>[3]План!D47</f>
        <v>0</v>
      </c>
      <c r="G54" s="300">
        <f>'[4]Объемы на 01.09.2021'!$D$61</f>
        <v>0</v>
      </c>
      <c r="H54" s="47">
        <f>'[4]фин.обеспеч.на 01.09.2021'!$D$61</f>
        <v>0</v>
      </c>
      <c r="I54" s="6">
        <f t="shared" si="0"/>
        <v>0</v>
      </c>
      <c r="J54" s="6">
        <f t="shared" si="1"/>
        <v>0</v>
      </c>
      <c r="K54" s="7"/>
      <c r="L54" s="7"/>
      <c r="M54" s="7"/>
      <c r="N54" s="7"/>
      <c r="O54" s="7"/>
      <c r="P54" s="78"/>
      <c r="Q54" s="8"/>
    </row>
    <row r="55" spans="1:17" s="2" customFormat="1" x14ac:dyDescent="0.25">
      <c r="A55" s="28">
        <v>42</v>
      </c>
      <c r="B55" s="34" t="str">
        <f>[1]План!B48</f>
        <v>ОРМЕДИУМ</v>
      </c>
      <c r="C55" s="4">
        <f>[2]План!C48</f>
        <v>0</v>
      </c>
      <c r="D55" s="56">
        <f>[2]План!D48</f>
        <v>0</v>
      </c>
      <c r="E55" s="5">
        <f>[3]План!C48</f>
        <v>0</v>
      </c>
      <c r="F55" s="47">
        <f>[3]План!D48</f>
        <v>0</v>
      </c>
      <c r="G55" s="300">
        <f>'[4]Объемы на 01.09.2021'!$D$63</f>
        <v>0</v>
      </c>
      <c r="H55" s="47">
        <f>'[4]фин.обеспеч.на 01.09.2021'!$D$63</f>
        <v>0</v>
      </c>
      <c r="I55" s="6">
        <f t="shared" si="0"/>
        <v>0</v>
      </c>
      <c r="J55" s="6">
        <f t="shared" si="1"/>
        <v>0</v>
      </c>
      <c r="K55" s="7"/>
      <c r="L55" s="7"/>
      <c r="M55" s="7"/>
      <c r="N55" s="7"/>
      <c r="O55" s="7"/>
      <c r="P55" s="78"/>
      <c r="Q55" s="8"/>
    </row>
    <row r="56" spans="1:17" s="2" customFormat="1" x14ac:dyDescent="0.25">
      <c r="A56" s="26">
        <v>43</v>
      </c>
      <c r="B56" s="34" t="str">
        <f>[1]План!B49</f>
        <v>БМК</v>
      </c>
      <c r="C56" s="4">
        <f>[2]План!C49</f>
        <v>0</v>
      </c>
      <c r="D56" s="56">
        <f>[2]План!D49</f>
        <v>0</v>
      </c>
      <c r="E56" s="5">
        <f>[3]План!C49</f>
        <v>0</v>
      </c>
      <c r="F56" s="47">
        <f>[3]План!D49</f>
        <v>0</v>
      </c>
      <c r="G56" s="300">
        <f>'[4]Объемы на 01.09.2021'!$D$62</f>
        <v>0</v>
      </c>
      <c r="H56" s="47">
        <f>'[4]фин.обеспеч.на 01.09.2021'!$D$62</f>
        <v>0</v>
      </c>
      <c r="I56" s="6">
        <f t="shared" si="0"/>
        <v>0</v>
      </c>
      <c r="J56" s="6">
        <f t="shared" si="1"/>
        <v>0</v>
      </c>
      <c r="K56" s="7"/>
      <c r="L56" s="7"/>
      <c r="M56" s="7"/>
      <c r="N56" s="7"/>
      <c r="O56" s="7"/>
      <c r="P56" s="78"/>
      <c r="Q56" s="8"/>
    </row>
    <row r="57" spans="1:17" s="2" customFormat="1" x14ac:dyDescent="0.25">
      <c r="A57" s="28">
        <v>44</v>
      </c>
      <c r="B57" s="34" t="str">
        <f>[1]План!B50</f>
        <v>Филиал №3 ФГКУ "1477 ВМКГ"</v>
      </c>
      <c r="C57" s="4">
        <f>[2]План!C50</f>
        <v>0</v>
      </c>
      <c r="D57" s="56">
        <f>[2]План!D50</f>
        <v>0</v>
      </c>
      <c r="E57" s="5">
        <f>[3]План!C50</f>
        <v>0</v>
      </c>
      <c r="F57" s="47">
        <f>[3]План!D50</f>
        <v>0</v>
      </c>
      <c r="G57" s="300"/>
      <c r="H57" s="47"/>
      <c r="I57" s="6">
        <f t="shared" si="0"/>
        <v>0</v>
      </c>
      <c r="J57" s="6">
        <f t="shared" si="1"/>
        <v>0</v>
      </c>
      <c r="K57" s="7"/>
      <c r="L57" s="7"/>
      <c r="M57" s="7"/>
      <c r="N57" s="7"/>
      <c r="O57" s="7"/>
      <c r="P57" s="78"/>
      <c r="Q57" s="8"/>
    </row>
    <row r="58" spans="1:17" s="2" customFormat="1" x14ac:dyDescent="0.25">
      <c r="A58" s="28">
        <v>45</v>
      </c>
      <c r="B58" s="34" t="str">
        <f>[1]План!B51</f>
        <v>ЭКО центр</v>
      </c>
      <c r="C58" s="4">
        <f>[2]План!C51</f>
        <v>0</v>
      </c>
      <c r="D58" s="56">
        <f>[2]План!D51</f>
        <v>0</v>
      </c>
      <c r="E58" s="5">
        <f>[3]План!C51</f>
        <v>0</v>
      </c>
      <c r="F58" s="47">
        <f>[3]План!D51</f>
        <v>0</v>
      </c>
      <c r="G58" s="300">
        <f>'[4]Объемы на 01.09.2021'!$D$64</f>
        <v>0</v>
      </c>
      <c r="H58" s="47">
        <f>'[4]фин.обеспеч.на 01.09.2021'!$D$64</f>
        <v>0</v>
      </c>
      <c r="I58" s="6">
        <f t="shared" si="0"/>
        <v>0</v>
      </c>
      <c r="J58" s="6">
        <f t="shared" si="1"/>
        <v>0</v>
      </c>
      <c r="K58" s="7"/>
      <c r="L58" s="7"/>
      <c r="M58" s="7"/>
      <c r="N58" s="7"/>
      <c r="O58" s="7"/>
      <c r="P58" s="78"/>
      <c r="Q58" s="8"/>
    </row>
    <row r="59" spans="1:17" s="2" customFormat="1" x14ac:dyDescent="0.25">
      <c r="A59" s="26">
        <v>46</v>
      </c>
      <c r="B59" s="34" t="str">
        <f>[1]План!B52</f>
        <v>РЖД-Медицина</v>
      </c>
      <c r="C59" s="4">
        <f>[2]План!C52</f>
        <v>0</v>
      </c>
      <c r="D59" s="56">
        <f>[2]План!D52</f>
        <v>0</v>
      </c>
      <c r="E59" s="5">
        <f>[3]План!C52</f>
        <v>0</v>
      </c>
      <c r="F59" s="47">
        <f>[3]План!D52</f>
        <v>0</v>
      </c>
      <c r="G59" s="300">
        <f>'[4]Объемы на 01.09.2021'!$D$69</f>
        <v>0</v>
      </c>
      <c r="H59" s="47">
        <f>'[4]фин.обеспеч.на 01.09.2021'!$D$69</f>
        <v>0</v>
      </c>
      <c r="I59" s="6">
        <f t="shared" si="0"/>
        <v>0</v>
      </c>
      <c r="J59" s="6">
        <f t="shared" si="1"/>
        <v>0</v>
      </c>
      <c r="K59" s="7"/>
      <c r="L59" s="7"/>
      <c r="M59" s="7"/>
      <c r="N59" s="7"/>
      <c r="O59" s="7"/>
      <c r="P59" s="78"/>
      <c r="Q59" s="8"/>
    </row>
    <row r="60" spans="1:17" x14ac:dyDescent="0.25">
      <c r="A60" s="28">
        <v>47</v>
      </c>
      <c r="B60" s="34" t="str">
        <f>[1]План!B53</f>
        <v>СПИД</v>
      </c>
      <c r="C60" s="4">
        <f>[2]План!C53</f>
        <v>0</v>
      </c>
      <c r="D60" s="56">
        <f>[2]План!D53</f>
        <v>0</v>
      </c>
      <c r="E60" s="5">
        <f>[3]План!C53</f>
        <v>0</v>
      </c>
      <c r="F60" s="47">
        <f>[3]План!D53</f>
        <v>0</v>
      </c>
      <c r="G60" s="300">
        <f>'[4]Объемы на 01.09.2021'!$D$70</f>
        <v>0</v>
      </c>
      <c r="H60" s="47">
        <f>'[4]фин.обеспеч.на 01.09.2021'!$D$70</f>
        <v>0</v>
      </c>
      <c r="I60" s="6">
        <f t="shared" si="0"/>
        <v>0</v>
      </c>
      <c r="J60" s="74">
        <f t="shared" si="1"/>
        <v>0</v>
      </c>
      <c r="K60" s="9"/>
      <c r="L60" s="9"/>
      <c r="M60" s="9"/>
      <c r="N60" s="9"/>
      <c r="O60" s="9"/>
      <c r="P60" s="79"/>
    </row>
    <row r="61" spans="1:17" x14ac:dyDescent="0.25">
      <c r="A61" s="28">
        <v>48</v>
      </c>
      <c r="B61" s="34" t="str">
        <f>[1]План!B54</f>
        <v>ООО "Жемчужина Камчатки"</v>
      </c>
      <c r="C61" s="4">
        <f>[2]План!C54</f>
        <v>0</v>
      </c>
      <c r="D61" s="56">
        <f>[2]План!D54</f>
        <v>0</v>
      </c>
      <c r="E61" s="5">
        <f>[3]План!C54</f>
        <v>0</v>
      </c>
      <c r="F61" s="47">
        <f>[3]План!D54</f>
        <v>0</v>
      </c>
      <c r="G61" s="300">
        <f>'[4]Объемы на 01.09.2021'!$D$68</f>
        <v>0</v>
      </c>
      <c r="H61" s="47">
        <f>'[4]фин.обеспеч.на 01.09.2021'!$D$68</f>
        <v>0</v>
      </c>
      <c r="I61" s="6">
        <f t="shared" si="0"/>
        <v>0</v>
      </c>
      <c r="J61" s="74">
        <f t="shared" si="1"/>
        <v>0</v>
      </c>
      <c r="K61" s="9"/>
      <c r="L61" s="9"/>
      <c r="M61" s="9"/>
      <c r="N61" s="9"/>
      <c r="O61" s="9"/>
      <c r="P61" s="79"/>
    </row>
    <row r="62" spans="1:17" x14ac:dyDescent="0.25">
      <c r="A62" s="28">
        <v>49</v>
      </c>
      <c r="B62" s="34" t="str">
        <f>[1]План!B55</f>
        <v>М-Лайн</v>
      </c>
      <c r="C62" s="4">
        <f>[2]План!C55</f>
        <v>0</v>
      </c>
      <c r="D62" s="56">
        <f>[2]План!D55</f>
        <v>0</v>
      </c>
      <c r="E62" s="5">
        <f>[3]План!C55</f>
        <v>0</v>
      </c>
      <c r="F62" s="47">
        <f>[3]План!D55</f>
        <v>0</v>
      </c>
      <c r="G62" s="300"/>
      <c r="H62" s="47"/>
      <c r="I62" s="6">
        <f t="shared" si="0"/>
        <v>0</v>
      </c>
      <c r="J62" s="74">
        <f t="shared" si="1"/>
        <v>0</v>
      </c>
      <c r="K62" s="9"/>
      <c r="L62" s="9"/>
      <c r="M62" s="9"/>
      <c r="N62" s="9"/>
      <c r="O62" s="9"/>
      <c r="P62" s="79"/>
    </row>
    <row r="63" spans="1:17" x14ac:dyDescent="0.25">
      <c r="A63" s="28">
        <v>50</v>
      </c>
      <c r="B63" s="34" t="str">
        <f>[1]План!B56</f>
        <v>ИМПУЛЬС</v>
      </c>
      <c r="C63" s="4">
        <f>[2]План!C56</f>
        <v>0</v>
      </c>
      <c r="D63" s="56">
        <f>[2]План!D56</f>
        <v>0</v>
      </c>
      <c r="E63" s="5">
        <f>[3]План!C56</f>
        <v>0</v>
      </c>
      <c r="F63" s="47">
        <f>[3]План!D56</f>
        <v>0</v>
      </c>
      <c r="G63" s="300">
        <f>'[4]Объемы на 01.09.2021'!$D$66</f>
        <v>0</v>
      </c>
      <c r="H63" s="47">
        <f>'[4]фин.обеспеч.на 01.09.2021'!$D$66</f>
        <v>0</v>
      </c>
      <c r="I63" s="6">
        <f t="shared" si="0"/>
        <v>0</v>
      </c>
      <c r="J63" s="74">
        <f t="shared" si="1"/>
        <v>0</v>
      </c>
      <c r="K63" s="9"/>
      <c r="L63" s="9"/>
      <c r="M63" s="9"/>
      <c r="N63" s="9"/>
      <c r="O63" s="9"/>
      <c r="P63" s="79"/>
    </row>
    <row r="64" spans="1:17" x14ac:dyDescent="0.25">
      <c r="A64" s="80">
        <v>51</v>
      </c>
      <c r="B64" s="81" t="str">
        <f>[1]План!B57</f>
        <v>Нефросовет</v>
      </c>
      <c r="C64" s="82">
        <f>[2]План!C57</f>
        <v>0</v>
      </c>
      <c r="D64" s="83">
        <f>[2]План!D57</f>
        <v>0</v>
      </c>
      <c r="E64" s="10">
        <f>[3]План!C57</f>
        <v>0</v>
      </c>
      <c r="F64" s="84">
        <f>[3]План!D57</f>
        <v>0</v>
      </c>
      <c r="G64" s="301"/>
      <c r="H64" s="84"/>
      <c r="I64" s="74"/>
      <c r="J64" s="74"/>
      <c r="K64" s="9"/>
      <c r="L64" s="9"/>
      <c r="M64" s="9"/>
      <c r="N64" s="9"/>
      <c r="O64" s="9"/>
      <c r="P64" s="79"/>
    </row>
    <row r="65" spans="1:16" x14ac:dyDescent="0.25">
      <c r="A65" s="80">
        <v>52</v>
      </c>
      <c r="B65" s="81" t="str">
        <f>[1]План!B58</f>
        <v>Тубдиспансер</v>
      </c>
      <c r="C65" s="82">
        <f>[2]План!C58</f>
        <v>0</v>
      </c>
      <c r="D65" s="83">
        <f>[2]План!D58</f>
        <v>0</v>
      </c>
      <c r="E65" s="10">
        <f>[3]План!C58</f>
        <v>0</v>
      </c>
      <c r="F65" s="84">
        <f>[3]План!D58</f>
        <v>0</v>
      </c>
      <c r="G65" s="301">
        <f>'[4]Объемы на 01.09.2021'!$D$73</f>
        <v>0</v>
      </c>
      <c r="H65" s="84">
        <f>'[4]фин.обеспеч.на 01.09.2021'!$D$73</f>
        <v>0</v>
      </c>
      <c r="I65" s="74">
        <f t="shared" si="0"/>
        <v>0</v>
      </c>
      <c r="J65" s="74">
        <f t="shared" si="1"/>
        <v>0</v>
      </c>
      <c r="K65" s="9"/>
      <c r="L65" s="9"/>
      <c r="M65" s="9"/>
      <c r="N65" s="9"/>
      <c r="O65" s="9"/>
      <c r="P65" s="79"/>
    </row>
    <row r="66" spans="1:16" x14ac:dyDescent="0.25">
      <c r="A66" s="85"/>
      <c r="B66" s="86" t="s">
        <v>6</v>
      </c>
      <c r="C66" s="87">
        <f>SUM(C14:C65)</f>
        <v>90155</v>
      </c>
      <c r="D66" s="88">
        <f>SUM(D14:D65)</f>
        <v>738175.6</v>
      </c>
      <c r="E66" s="89">
        <f>SUM(E14:E65)</f>
        <v>90155</v>
      </c>
      <c r="F66" s="90">
        <f>SUM(F14:F65)</f>
        <v>738175.6</v>
      </c>
      <c r="G66" s="302">
        <f t="shared" ref="G66:P66" si="2">SUM(G14:G65)</f>
        <v>51965</v>
      </c>
      <c r="H66" s="90">
        <f t="shared" si="2"/>
        <v>495922.24751123029</v>
      </c>
      <c r="I66" s="91">
        <f t="shared" si="2"/>
        <v>0</v>
      </c>
      <c r="J66" s="91">
        <f t="shared" si="2"/>
        <v>0</v>
      </c>
      <c r="K66" s="92">
        <f t="shared" si="2"/>
        <v>0</v>
      </c>
      <c r="L66" s="92">
        <f t="shared" si="2"/>
        <v>0</v>
      </c>
      <c r="M66" s="92">
        <f t="shared" si="2"/>
        <v>0</v>
      </c>
      <c r="N66" s="92">
        <f t="shared" si="2"/>
        <v>0</v>
      </c>
      <c r="O66" s="92">
        <f t="shared" si="2"/>
        <v>0</v>
      </c>
      <c r="P66" s="93">
        <f t="shared" si="2"/>
        <v>0</v>
      </c>
    </row>
    <row r="68" spans="1:16" ht="15" customHeight="1" x14ac:dyDescent="0.25">
      <c r="A68" s="346" t="s">
        <v>18</v>
      </c>
      <c r="B68" s="347"/>
      <c r="C68" s="94">
        <f>[2]СВОД!$F$20</f>
        <v>90155</v>
      </c>
      <c r="D68" s="94">
        <f>[2]СВОД!$G$20</f>
        <v>743175.6</v>
      </c>
      <c r="E68" s="94">
        <f>[3]СВОД!$F$20</f>
        <v>90155</v>
      </c>
      <c r="F68" s="94">
        <f>[3]СВОД!$G$20</f>
        <v>743175.6</v>
      </c>
      <c r="G68" s="303"/>
      <c r="H68" s="94"/>
      <c r="I68" s="94">
        <f t="shared" ref="I68:J72" si="3">E68-C68</f>
        <v>0</v>
      </c>
      <c r="J68" s="12">
        <f t="shared" si="3"/>
        <v>0</v>
      </c>
    </row>
    <row r="69" spans="1:16" ht="15" customHeight="1" x14ac:dyDescent="0.25">
      <c r="A69" s="319" t="s">
        <v>8</v>
      </c>
      <c r="B69" s="320"/>
      <c r="C69" s="95">
        <f>[2]СВОД!$I$20</f>
        <v>0</v>
      </c>
      <c r="D69" s="95">
        <f>[2]СВОД!$H$20</f>
        <v>5000</v>
      </c>
      <c r="E69" s="95">
        <f>[3]СВОД!$I$20</f>
        <v>0</v>
      </c>
      <c r="F69" s="95">
        <f>[3]СВОД!$H$20</f>
        <v>5000</v>
      </c>
      <c r="G69" s="304"/>
      <c r="H69" s="95"/>
      <c r="I69" s="95">
        <f t="shared" si="3"/>
        <v>0</v>
      </c>
      <c r="J69" s="14">
        <f t="shared" si="3"/>
        <v>0</v>
      </c>
    </row>
    <row r="70" spans="1:16" ht="48.75" customHeight="1" x14ac:dyDescent="0.25">
      <c r="A70" s="319" t="s">
        <v>9</v>
      </c>
      <c r="B70" s="320"/>
      <c r="C70" s="95">
        <f>C68-C69</f>
        <v>90155</v>
      </c>
      <c r="D70" s="95">
        <f>D68-D69</f>
        <v>738175.6</v>
      </c>
      <c r="E70" s="95">
        <f>E68-E69</f>
        <v>90155</v>
      </c>
      <c r="F70" s="95">
        <f>F68-F69</f>
        <v>738175.6</v>
      </c>
      <c r="G70" s="304"/>
      <c r="H70" s="95"/>
      <c r="I70" s="95">
        <f t="shared" si="3"/>
        <v>0</v>
      </c>
      <c r="J70" s="14">
        <f t="shared" si="3"/>
        <v>0</v>
      </c>
    </row>
    <row r="71" spans="1:16" ht="42.75" customHeight="1" x14ac:dyDescent="0.25">
      <c r="A71" s="321" t="s">
        <v>10</v>
      </c>
      <c r="B71" s="322"/>
      <c r="C71" s="96"/>
      <c r="D71" s="96"/>
      <c r="E71" s="96"/>
      <c r="F71" s="96"/>
      <c r="G71" s="305"/>
      <c r="H71" s="96"/>
      <c r="I71" s="96">
        <f t="shared" si="3"/>
        <v>0</v>
      </c>
      <c r="J71" s="16">
        <f t="shared" si="3"/>
        <v>0</v>
      </c>
    </row>
    <row r="72" spans="1:16" ht="15" customHeight="1" x14ac:dyDescent="0.25">
      <c r="A72" s="323" t="s">
        <v>11</v>
      </c>
      <c r="B72" s="324"/>
      <c r="C72" s="97">
        <f>C70+C71</f>
        <v>90155</v>
      </c>
      <c r="D72" s="97">
        <f>D70+D71</f>
        <v>738175.6</v>
      </c>
      <c r="E72" s="97">
        <f>E70+E71</f>
        <v>90155</v>
      </c>
      <c r="F72" s="97">
        <f>F70+F71</f>
        <v>738175.6</v>
      </c>
      <c r="G72" s="306"/>
      <c r="H72" s="97"/>
      <c r="I72" s="97">
        <f t="shared" si="3"/>
        <v>0</v>
      </c>
      <c r="J72" s="18">
        <f t="shared" si="3"/>
        <v>0</v>
      </c>
    </row>
    <row r="75" spans="1:16" ht="13.5" customHeight="1" x14ac:dyDescent="0.25"/>
  </sheetData>
  <mergeCells count="15">
    <mergeCell ref="A70:B70"/>
    <mergeCell ref="A71:B71"/>
    <mergeCell ref="A72:B72"/>
    <mergeCell ref="C8:P11"/>
    <mergeCell ref="C12:D12"/>
    <mergeCell ref="E12:F12"/>
    <mergeCell ref="I12:J12"/>
    <mergeCell ref="K12:L12"/>
    <mergeCell ref="G12:H12"/>
    <mergeCell ref="A8:A12"/>
    <mergeCell ref="B8:B12"/>
    <mergeCell ref="M12:N12"/>
    <mergeCell ref="O12:P12"/>
    <mergeCell ref="A68:B68"/>
    <mergeCell ref="A69:B69"/>
  </mergeCells>
  <pageMargins left="0.7" right="0.7" top="0.75" bottom="0.75" header="0.3" footer="0.3"/>
  <pageSetup paperSize="9" scale="3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I75"/>
  <sheetViews>
    <sheetView view="pageBreakPreview" zoomScale="66" zoomScaleNormal="70" zoomScaleSheetLayoutView="66" workbookViewId="0">
      <pane xSplit="2" ySplit="13" topLeftCell="C14" activePane="bottomRight" state="frozen"/>
      <selection activeCell="BK22" sqref="BK22"/>
      <selection pane="topRight" activeCell="BK22" sqref="BK22"/>
      <selection pane="bottomLeft" activeCell="BK22" sqref="BK22"/>
      <selection pane="bottomRight" activeCell="CC25" sqref="CC25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hidden="1" customWidth="1"/>
    <col min="4" max="4" width="15.28515625" style="1" hidden="1" customWidth="1"/>
    <col min="5" max="5" width="10" style="1" hidden="1" customWidth="1"/>
    <col min="6" max="7" width="16" style="1" hidden="1" customWidth="1"/>
    <col min="8" max="8" width="10" style="1" hidden="1" customWidth="1"/>
    <col min="9" max="9" width="18.140625" style="1" hidden="1" customWidth="1"/>
    <col min="10" max="10" width="10" style="1" hidden="1" customWidth="1"/>
    <col min="11" max="11" width="12.85546875" style="1" hidden="1" customWidth="1"/>
    <col min="12" max="12" width="10" style="1" hidden="1" customWidth="1"/>
    <col min="13" max="13" width="16.140625" style="1" hidden="1" customWidth="1"/>
    <col min="14" max="17" width="10" style="1" hidden="1" customWidth="1"/>
    <col min="18" max="18" width="9.28515625" style="1" hidden="1" customWidth="1"/>
    <col min="19" max="21" width="15.42578125" style="1" hidden="1" customWidth="1"/>
    <col min="22" max="22" width="9.28515625" style="1" hidden="1" customWidth="1"/>
    <col min="23" max="25" width="18.140625" style="1" hidden="1" customWidth="1"/>
    <col min="26" max="26" width="9.28515625" style="1" hidden="1" customWidth="1"/>
    <col min="27" max="29" width="15" style="1" hidden="1" customWidth="1"/>
    <col min="30" max="30" width="10.85546875" style="1" hidden="1" customWidth="1"/>
    <col min="31" max="33" width="14" style="1" hidden="1" customWidth="1"/>
    <col min="34" max="34" width="15" style="1" hidden="1" customWidth="1"/>
    <col min="35" max="35" width="17" style="1" hidden="1" customWidth="1"/>
    <col min="36" max="36" width="12.85546875" style="1" hidden="1" customWidth="1"/>
    <col min="37" max="37" width="16.5703125" style="1" hidden="1" customWidth="1"/>
    <col min="38" max="38" width="13" style="1" hidden="1" customWidth="1"/>
    <col min="39" max="39" width="12.5703125" style="1" hidden="1" customWidth="1"/>
    <col min="40" max="40" width="9.28515625" style="1" hidden="1" customWidth="1"/>
    <col min="41" max="42" width="13.28515625" style="1" hidden="1" customWidth="1"/>
    <col min="43" max="43" width="16.7109375" style="1" hidden="1" customWidth="1"/>
    <col min="44" max="44" width="9.28515625" style="1" hidden="1" customWidth="1"/>
    <col min="45" max="45" width="15.7109375" style="1" hidden="1" customWidth="1"/>
    <col min="46" max="46" width="0" style="1" hidden="1" customWidth="1"/>
    <col min="47" max="47" width="17.28515625" style="1" hidden="1" customWidth="1"/>
    <col min="48" max="48" width="0" style="1" hidden="1" customWidth="1"/>
    <col min="49" max="49" width="17" style="1" hidden="1" customWidth="1"/>
    <col min="50" max="50" width="9.140625" style="1" hidden="1" customWidth="1"/>
    <col min="51" max="51" width="17.140625" style="1" hidden="1" customWidth="1"/>
    <col min="52" max="52" width="0" style="1" hidden="1" customWidth="1"/>
    <col min="53" max="53" width="14.5703125" style="1" hidden="1" customWidth="1"/>
    <col min="54" max="54" width="0" style="1" hidden="1" customWidth="1"/>
    <col min="55" max="55" width="15.5703125" style="1" hidden="1" customWidth="1"/>
    <col min="56" max="56" width="11.5703125" style="1" hidden="1" customWidth="1"/>
    <col min="57" max="57" width="14.85546875" style="1" hidden="1" customWidth="1"/>
    <col min="58" max="58" width="0" style="1" hidden="1" customWidth="1"/>
    <col min="59" max="59" width="15.28515625" style="1" hidden="1" customWidth="1"/>
    <col min="60" max="60" width="9.140625" style="1"/>
    <col min="61" max="61" width="19.28515625" style="1" customWidth="1"/>
    <col min="62" max="62" width="9.140625" style="1"/>
    <col min="63" max="63" width="17.5703125" style="1" customWidth="1"/>
    <col min="64" max="64" width="9.140625" style="1" customWidth="1"/>
    <col min="65" max="65" width="18.5703125" style="1" customWidth="1"/>
    <col min="66" max="66" width="12.42578125" style="1" customWidth="1"/>
    <col min="67" max="67" width="16.85546875" style="1" customWidth="1"/>
    <col min="68" max="68" width="9.140625" style="1"/>
    <col min="69" max="69" width="14.85546875" style="1" customWidth="1"/>
    <col min="70" max="70" width="9.140625" style="1"/>
    <col min="71" max="71" width="14.42578125" style="1" customWidth="1"/>
    <col min="72" max="72" width="9.140625" style="1"/>
    <col min="73" max="73" width="14.85546875" style="1" customWidth="1"/>
    <col min="74" max="74" width="9.140625" style="1"/>
    <col min="75" max="75" width="18.5703125" style="1" customWidth="1"/>
    <col min="76" max="76" width="9.140625" style="1"/>
    <col min="77" max="77" width="18.140625" style="1" customWidth="1"/>
    <col min="78" max="78" width="9.140625" style="1" customWidth="1"/>
    <col min="79" max="79" width="17.140625" style="1" customWidth="1"/>
    <col min="80" max="80" width="11" style="1" customWidth="1"/>
    <col min="81" max="81" width="16.42578125" style="1" customWidth="1"/>
    <col min="82" max="82" width="13.140625" style="1" customWidth="1"/>
    <col min="83" max="83" width="12.140625" style="1" customWidth="1"/>
    <col min="84" max="84" width="9.140625" style="1"/>
    <col min="85" max="85" width="11.5703125" style="1" customWidth="1"/>
    <col min="86" max="86" width="11.28515625" style="1" customWidth="1"/>
    <col min="87" max="87" width="14.42578125" style="1" customWidth="1"/>
    <col min="88" max="16384" width="9.140625" style="1"/>
  </cols>
  <sheetData>
    <row r="1" spans="1:87" x14ac:dyDescent="0.25">
      <c r="Q1" s="142" t="s">
        <v>27</v>
      </c>
      <c r="AS1" s="142" t="s">
        <v>27</v>
      </c>
      <c r="BG1" s="142" t="s">
        <v>27</v>
      </c>
      <c r="BU1" s="142" t="s">
        <v>27</v>
      </c>
      <c r="CI1" s="142" t="s">
        <v>27</v>
      </c>
    </row>
    <row r="2" spans="1:87" ht="27.75" customHeight="1" x14ac:dyDescent="0.25">
      <c r="Q2" s="142" t="s">
        <v>28</v>
      </c>
      <c r="AS2" s="142" t="s">
        <v>28</v>
      </c>
      <c r="AY2" s="1">
        <f>-9503.45+6500-24000</f>
        <v>-27003.45</v>
      </c>
      <c r="BG2" s="142" t="s">
        <v>28</v>
      </c>
      <c r="BU2" s="142" t="s">
        <v>28</v>
      </c>
      <c r="CI2" s="142" t="s">
        <v>28</v>
      </c>
    </row>
    <row r="3" spans="1:87" ht="0.75" customHeight="1" x14ac:dyDescent="0.25">
      <c r="Q3" s="142" t="s">
        <v>29</v>
      </c>
      <c r="AS3" s="142" t="s">
        <v>29</v>
      </c>
      <c r="BG3" s="142" t="s">
        <v>29</v>
      </c>
      <c r="BU3" s="142" t="s">
        <v>29</v>
      </c>
      <c r="CI3" s="142" t="s">
        <v>29</v>
      </c>
    </row>
    <row r="4" spans="1:87" x14ac:dyDescent="0.25">
      <c r="Q4" s="142" t="str">
        <f>'Скорая медицинская помощь'!$P$4</f>
        <v>от  26.10.2021 года № 5 / 2021</v>
      </c>
      <c r="AS4" s="142" t="str">
        <f>'Скорая медицинская помощь'!$P$4</f>
        <v>от  26.10.2021 года № 5 / 2021</v>
      </c>
      <c r="BG4" s="142" t="str">
        <f>'Скорая медицинская помощь'!$P$4</f>
        <v>от  26.10.2021 года № 5 / 2021</v>
      </c>
      <c r="BU4" s="142" t="str">
        <f>'Скорая медицинская помощь'!$P$4</f>
        <v>от  26.10.2021 года № 5 / 2021</v>
      </c>
      <c r="CI4" s="142" t="str">
        <f>'Скорая медицинская помощь'!$P$4</f>
        <v>от  26.10.2021 года № 5 / 2021</v>
      </c>
    </row>
    <row r="6" spans="1:87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 ht="12" customHeight="1" x14ac:dyDescent="0.25"/>
    <row r="8" spans="1:87" s="2" customFormat="1" ht="12.75" customHeight="1" x14ac:dyDescent="0.25">
      <c r="A8" s="339" t="s">
        <v>0</v>
      </c>
      <c r="B8" s="342" t="s">
        <v>1</v>
      </c>
      <c r="C8" s="371" t="s">
        <v>2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1" t="s">
        <v>2</v>
      </c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7"/>
      <c r="AT8" s="371" t="s">
        <v>2</v>
      </c>
      <c r="AU8" s="372"/>
      <c r="AV8" s="372"/>
      <c r="AW8" s="372"/>
      <c r="AX8" s="372"/>
      <c r="AY8" s="372"/>
      <c r="AZ8" s="372"/>
      <c r="BA8" s="372"/>
      <c r="BB8" s="372"/>
      <c r="BC8" s="372"/>
      <c r="BD8" s="372"/>
      <c r="BE8" s="372"/>
      <c r="BF8" s="372"/>
      <c r="BG8" s="377"/>
      <c r="BH8" s="371" t="s">
        <v>2</v>
      </c>
      <c r="BI8" s="372"/>
      <c r="BJ8" s="372"/>
      <c r="BK8" s="372"/>
      <c r="BL8" s="372"/>
      <c r="BM8" s="372"/>
      <c r="BN8" s="372"/>
      <c r="BO8" s="372"/>
      <c r="BP8" s="372"/>
      <c r="BQ8" s="372"/>
      <c r="BR8" s="372"/>
      <c r="BS8" s="372"/>
      <c r="BT8" s="372"/>
      <c r="BU8" s="377"/>
      <c r="BV8" s="371" t="s">
        <v>2</v>
      </c>
      <c r="BW8" s="372"/>
      <c r="BX8" s="372"/>
      <c r="BY8" s="372"/>
      <c r="BZ8" s="372"/>
      <c r="CA8" s="372"/>
      <c r="CB8" s="372"/>
      <c r="CC8" s="372"/>
      <c r="CD8" s="372"/>
      <c r="CE8" s="372"/>
      <c r="CF8" s="372"/>
      <c r="CG8" s="372"/>
      <c r="CH8" s="372"/>
      <c r="CI8" s="377"/>
    </row>
    <row r="9" spans="1:87" s="2" customFormat="1" ht="13.5" customHeight="1" x14ac:dyDescent="0.25">
      <c r="A9" s="340"/>
      <c r="B9" s="343"/>
      <c r="C9" s="373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3"/>
      <c r="S9" s="374"/>
      <c r="T9" s="374"/>
      <c r="U9" s="374"/>
      <c r="V9" s="374"/>
      <c r="W9" s="374"/>
      <c r="X9" s="374"/>
      <c r="Y9" s="374"/>
      <c r="Z9" s="374"/>
      <c r="AA9" s="374"/>
      <c r="AB9" s="374"/>
      <c r="AC9" s="374"/>
      <c r="AD9" s="374"/>
      <c r="AE9" s="374"/>
      <c r="AF9" s="374"/>
      <c r="AG9" s="374"/>
      <c r="AH9" s="374"/>
      <c r="AI9" s="374"/>
      <c r="AJ9" s="374"/>
      <c r="AK9" s="374"/>
      <c r="AL9" s="374"/>
      <c r="AM9" s="374"/>
      <c r="AN9" s="374"/>
      <c r="AO9" s="374"/>
      <c r="AP9" s="374"/>
      <c r="AQ9" s="374"/>
      <c r="AR9" s="374"/>
      <c r="AS9" s="378"/>
      <c r="AT9" s="373"/>
      <c r="AU9" s="374"/>
      <c r="AV9" s="374"/>
      <c r="AW9" s="374"/>
      <c r="AX9" s="374"/>
      <c r="AY9" s="374"/>
      <c r="AZ9" s="374"/>
      <c r="BA9" s="374"/>
      <c r="BB9" s="374"/>
      <c r="BC9" s="374"/>
      <c r="BD9" s="374"/>
      <c r="BE9" s="374"/>
      <c r="BF9" s="374"/>
      <c r="BG9" s="378"/>
      <c r="BH9" s="373"/>
      <c r="BI9" s="374"/>
      <c r="BJ9" s="374"/>
      <c r="BK9" s="374"/>
      <c r="BL9" s="374"/>
      <c r="BM9" s="374"/>
      <c r="BN9" s="374"/>
      <c r="BO9" s="374"/>
      <c r="BP9" s="374"/>
      <c r="BQ9" s="374"/>
      <c r="BR9" s="374"/>
      <c r="BS9" s="374"/>
      <c r="BT9" s="374"/>
      <c r="BU9" s="378"/>
      <c r="BV9" s="373"/>
      <c r="BW9" s="374"/>
      <c r="BX9" s="374"/>
      <c r="BY9" s="374"/>
      <c r="BZ9" s="374"/>
      <c r="CA9" s="374"/>
      <c r="CB9" s="374"/>
      <c r="CC9" s="374"/>
      <c r="CD9" s="374"/>
      <c r="CE9" s="374"/>
      <c r="CF9" s="374"/>
      <c r="CG9" s="374"/>
      <c r="CH9" s="374"/>
      <c r="CI9" s="378"/>
    </row>
    <row r="10" spans="1:87" s="2" customFormat="1" ht="12" customHeight="1" x14ac:dyDescent="0.25">
      <c r="A10" s="340"/>
      <c r="B10" s="343"/>
      <c r="C10" s="375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9"/>
      <c r="S10" s="380"/>
      <c r="T10" s="380"/>
      <c r="U10" s="380"/>
      <c r="V10" s="380"/>
      <c r="W10" s="380"/>
      <c r="X10" s="380"/>
      <c r="Y10" s="380"/>
      <c r="Z10" s="380"/>
      <c r="AA10" s="380"/>
      <c r="AB10" s="380"/>
      <c r="AC10" s="380"/>
      <c r="AD10" s="380"/>
      <c r="AE10" s="380"/>
      <c r="AF10" s="380"/>
      <c r="AG10" s="380"/>
      <c r="AH10" s="380"/>
      <c r="AI10" s="380"/>
      <c r="AJ10" s="380"/>
      <c r="AK10" s="380"/>
      <c r="AL10" s="380"/>
      <c r="AM10" s="380"/>
      <c r="AN10" s="380"/>
      <c r="AO10" s="380"/>
      <c r="AP10" s="380"/>
      <c r="AQ10" s="380"/>
      <c r="AR10" s="380"/>
      <c r="AS10" s="381"/>
      <c r="AT10" s="379"/>
      <c r="AU10" s="380"/>
      <c r="AV10" s="380"/>
      <c r="AW10" s="380"/>
      <c r="AX10" s="380"/>
      <c r="AY10" s="380"/>
      <c r="AZ10" s="380"/>
      <c r="BA10" s="380"/>
      <c r="BB10" s="380"/>
      <c r="BC10" s="380"/>
      <c r="BD10" s="380"/>
      <c r="BE10" s="380"/>
      <c r="BF10" s="380"/>
      <c r="BG10" s="381"/>
      <c r="BH10" s="379"/>
      <c r="BI10" s="380"/>
      <c r="BJ10" s="380"/>
      <c r="BK10" s="380"/>
      <c r="BL10" s="380"/>
      <c r="BM10" s="380"/>
      <c r="BN10" s="380"/>
      <c r="BO10" s="380"/>
      <c r="BP10" s="380"/>
      <c r="BQ10" s="380"/>
      <c r="BR10" s="380"/>
      <c r="BS10" s="380"/>
      <c r="BT10" s="380"/>
      <c r="BU10" s="381"/>
      <c r="BV10" s="379"/>
      <c r="BW10" s="380"/>
      <c r="BX10" s="380"/>
      <c r="BY10" s="380"/>
      <c r="BZ10" s="380"/>
      <c r="CA10" s="380"/>
      <c r="CB10" s="380"/>
      <c r="CC10" s="380"/>
      <c r="CD10" s="380"/>
      <c r="CE10" s="380"/>
      <c r="CF10" s="380"/>
      <c r="CG10" s="380"/>
      <c r="CH10" s="380"/>
      <c r="CI10" s="381"/>
    </row>
    <row r="11" spans="1:87" s="2" customFormat="1" ht="18.75" customHeight="1" x14ac:dyDescent="0.25">
      <c r="A11" s="340"/>
      <c r="B11" s="343"/>
      <c r="C11" s="364" t="s">
        <v>19</v>
      </c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6"/>
      <c r="R11" s="367" t="s">
        <v>20</v>
      </c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368"/>
      <c r="AE11" s="368"/>
      <c r="AF11" s="368"/>
      <c r="AG11" s="368"/>
      <c r="AH11" s="368"/>
      <c r="AI11" s="368"/>
      <c r="AJ11" s="368"/>
      <c r="AK11" s="368"/>
      <c r="AL11" s="368"/>
      <c r="AM11" s="368"/>
      <c r="AN11" s="368"/>
      <c r="AO11" s="368"/>
      <c r="AP11" s="368"/>
      <c r="AQ11" s="368"/>
      <c r="AR11" s="368"/>
      <c r="AS11" s="369"/>
      <c r="AT11" s="384" t="s">
        <v>21</v>
      </c>
      <c r="AU11" s="385"/>
      <c r="AV11" s="385"/>
      <c r="AW11" s="385"/>
      <c r="AX11" s="385"/>
      <c r="AY11" s="385"/>
      <c r="AZ11" s="385"/>
      <c r="BA11" s="385"/>
      <c r="BB11" s="385"/>
      <c r="BC11" s="385"/>
      <c r="BD11" s="385"/>
      <c r="BE11" s="385"/>
      <c r="BF11" s="385"/>
      <c r="BG11" s="386"/>
      <c r="BH11" s="384" t="s">
        <v>22</v>
      </c>
      <c r="BI11" s="385"/>
      <c r="BJ11" s="385"/>
      <c r="BK11" s="385"/>
      <c r="BL11" s="385"/>
      <c r="BM11" s="385"/>
      <c r="BN11" s="385"/>
      <c r="BO11" s="385"/>
      <c r="BP11" s="385"/>
      <c r="BQ11" s="385"/>
      <c r="BR11" s="385"/>
      <c r="BS11" s="385"/>
      <c r="BT11" s="385"/>
      <c r="BU11" s="386"/>
      <c r="BV11" s="384" t="s">
        <v>23</v>
      </c>
      <c r="BW11" s="385"/>
      <c r="BX11" s="385"/>
      <c r="BY11" s="385"/>
      <c r="BZ11" s="385"/>
      <c r="CA11" s="385"/>
      <c r="CB11" s="385"/>
      <c r="CC11" s="385"/>
      <c r="CD11" s="385"/>
      <c r="CE11" s="385"/>
      <c r="CF11" s="385"/>
      <c r="CG11" s="385"/>
      <c r="CH11" s="385"/>
      <c r="CI11" s="386"/>
    </row>
    <row r="12" spans="1:87" s="3" customFormat="1" ht="162" customHeight="1" x14ac:dyDescent="0.25">
      <c r="A12" s="340"/>
      <c r="B12" s="343"/>
      <c r="C12" s="370" t="str">
        <f>'Скорая медицинская помощь'!$C$12</f>
        <v>Утвержденное плановое задание в соответствии с заседанием Комиссии 4/2021</v>
      </c>
      <c r="D12" s="349"/>
      <c r="E12" s="349" t="str">
        <f>'Скорая медицинская помощь'!$E$12</f>
        <v>Проект планового задания для заседания Комиссии 5/2021</v>
      </c>
      <c r="F12" s="349"/>
      <c r="G12" s="294" t="s">
        <v>48</v>
      </c>
      <c r="H12" s="349" t="str">
        <f>'Скорая медицинская помощь'!G12</f>
        <v>Принято к оплате оказанной медицинской помощи за 8 месяцев 2021 года</v>
      </c>
      <c r="I12" s="349"/>
      <c r="J12" s="350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K12" s="351"/>
      <c r="L12" s="349" t="s">
        <v>12</v>
      </c>
      <c r="M12" s="349"/>
      <c r="N12" s="349" t="s">
        <v>13</v>
      </c>
      <c r="O12" s="349"/>
      <c r="P12" s="349" t="s">
        <v>14</v>
      </c>
      <c r="Q12" s="354"/>
      <c r="R12" s="357" t="str">
        <f>'Скорая медицинская помощь'!$C$12</f>
        <v>Утвержденное плановое задание в соответствии с заседанием Комиссии 4/2021</v>
      </c>
      <c r="S12" s="358"/>
      <c r="T12" s="356" t="s">
        <v>45</v>
      </c>
      <c r="U12" s="383"/>
      <c r="V12" s="357" t="str">
        <f>'Скорая медицинская помощь'!$E$12</f>
        <v>Проект планового задания для заседания Комиссии 5/2021</v>
      </c>
      <c r="W12" s="358"/>
      <c r="X12" s="356" t="s">
        <v>45</v>
      </c>
      <c r="Y12" s="383"/>
      <c r="Z12" s="357" t="str">
        <f>H12</f>
        <v>Принято к оплате оказанной медицинской помощи за 8 месяцев 2021 года</v>
      </c>
      <c r="AA12" s="361"/>
      <c r="AB12" s="357" t="s">
        <v>47</v>
      </c>
      <c r="AC12" s="361"/>
      <c r="AD12" s="352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AE12" s="353"/>
      <c r="AF12" s="352" t="s">
        <v>45</v>
      </c>
      <c r="AG12" s="353"/>
      <c r="AH12" s="355" t="s">
        <v>12</v>
      </c>
      <c r="AI12" s="356"/>
      <c r="AJ12" s="357" t="s">
        <v>46</v>
      </c>
      <c r="AK12" s="358"/>
      <c r="AL12" s="356" t="s">
        <v>45</v>
      </c>
      <c r="AM12" s="383"/>
      <c r="AN12" s="357" t="s">
        <v>13</v>
      </c>
      <c r="AO12" s="358"/>
      <c r="AP12" s="356" t="s">
        <v>45</v>
      </c>
      <c r="AQ12" s="383"/>
      <c r="AR12" s="357" t="s">
        <v>14</v>
      </c>
      <c r="AS12" s="361"/>
      <c r="AT12" s="382" t="str">
        <f>'Скорая медицинская помощь'!$C$12</f>
        <v>Утвержденное плановое задание в соответствии с заседанием Комиссии 4/2021</v>
      </c>
      <c r="AU12" s="362"/>
      <c r="AV12" s="362" t="str">
        <f>'Скорая медицинская помощь'!$E$12</f>
        <v>Проект планового задания для заседания Комиссии 5/2021</v>
      </c>
      <c r="AW12" s="362"/>
      <c r="AX12" s="362" t="str">
        <f>Z12</f>
        <v>Принято к оплате оказанной медицинской помощи за 8 месяцев 2021 года</v>
      </c>
      <c r="AY12" s="362"/>
      <c r="AZ12" s="387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BA12" s="388"/>
      <c r="BB12" s="362" t="s">
        <v>12</v>
      </c>
      <c r="BC12" s="362"/>
      <c r="BD12" s="362" t="s">
        <v>53</v>
      </c>
      <c r="BE12" s="362"/>
      <c r="BF12" s="362" t="s">
        <v>14</v>
      </c>
      <c r="BG12" s="363"/>
      <c r="BH12" s="390" t="str">
        <f>'Скорая медицинская помощь'!$C$12</f>
        <v>Утвержденное плановое задание в соответствии с заседанием Комиссии 4/2021</v>
      </c>
      <c r="BI12" s="348"/>
      <c r="BJ12" s="348" t="str">
        <f>'Скорая медицинская помощь'!$E$12</f>
        <v>Проект планового задания для заседания Комиссии 5/2021</v>
      </c>
      <c r="BK12" s="348"/>
      <c r="BL12" s="348" t="str">
        <f>AX12</f>
        <v>Принято к оплате оказанной медицинской помощи за 8 месяцев 2021 года</v>
      </c>
      <c r="BM12" s="348"/>
      <c r="BN12" s="359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BO12" s="360"/>
      <c r="BP12" s="348" t="s">
        <v>12</v>
      </c>
      <c r="BQ12" s="348"/>
      <c r="BR12" s="348" t="s">
        <v>53</v>
      </c>
      <c r="BS12" s="348"/>
      <c r="BT12" s="348" t="s">
        <v>14</v>
      </c>
      <c r="BU12" s="389"/>
      <c r="BV12" s="390" t="str">
        <f>'Скорая медицинская помощь'!$C$12</f>
        <v>Утвержденное плановое задание в соответствии с заседанием Комиссии 4/2021</v>
      </c>
      <c r="BW12" s="348"/>
      <c r="BX12" s="348" t="str">
        <f>'Скорая медицинская помощь'!$E$12</f>
        <v>Проект планового задания для заседания Комиссии 5/2021</v>
      </c>
      <c r="BY12" s="348"/>
      <c r="BZ12" s="348" t="str">
        <f>BL12</f>
        <v>Принято к оплате оказанной медицинской помощи за 8 месяцев 2021 года</v>
      </c>
      <c r="CA12" s="348"/>
      <c r="CB12" s="359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CC12" s="360"/>
      <c r="CD12" s="348" t="s">
        <v>12</v>
      </c>
      <c r="CE12" s="348"/>
      <c r="CF12" s="348" t="s">
        <v>13</v>
      </c>
      <c r="CG12" s="348"/>
      <c r="CH12" s="348" t="s">
        <v>14</v>
      </c>
      <c r="CI12" s="389"/>
    </row>
    <row r="13" spans="1:87" s="3" customFormat="1" ht="38.25" customHeight="1" x14ac:dyDescent="0.25">
      <c r="A13" s="108"/>
      <c r="B13" s="109"/>
      <c r="C13" s="110" t="s">
        <v>16</v>
      </c>
      <c r="D13" s="111" t="s">
        <v>17</v>
      </c>
      <c r="E13" s="111" t="s">
        <v>16</v>
      </c>
      <c r="F13" s="111" t="s">
        <v>17</v>
      </c>
      <c r="G13" s="111" t="s">
        <v>17</v>
      </c>
      <c r="H13" s="111" t="s">
        <v>16</v>
      </c>
      <c r="I13" s="111" t="s">
        <v>17</v>
      </c>
      <c r="J13" s="112" t="s">
        <v>16</v>
      </c>
      <c r="K13" s="112" t="s">
        <v>17</v>
      </c>
      <c r="L13" s="111" t="s">
        <v>16</v>
      </c>
      <c r="M13" s="111" t="s">
        <v>17</v>
      </c>
      <c r="N13" s="111" t="s">
        <v>16</v>
      </c>
      <c r="O13" s="111" t="s">
        <v>17</v>
      </c>
      <c r="P13" s="111" t="s">
        <v>16</v>
      </c>
      <c r="Q13" s="241" t="s">
        <v>17</v>
      </c>
      <c r="R13" s="110" t="s">
        <v>16</v>
      </c>
      <c r="S13" s="111" t="s">
        <v>17</v>
      </c>
      <c r="T13" s="111" t="s">
        <v>16</v>
      </c>
      <c r="U13" s="113" t="s">
        <v>17</v>
      </c>
      <c r="V13" s="110" t="s">
        <v>16</v>
      </c>
      <c r="W13" s="111" t="s">
        <v>17</v>
      </c>
      <c r="X13" s="111" t="s">
        <v>16</v>
      </c>
      <c r="Y13" s="113" t="s">
        <v>17</v>
      </c>
      <c r="Z13" s="110" t="s">
        <v>16</v>
      </c>
      <c r="AA13" s="113" t="s">
        <v>17</v>
      </c>
      <c r="AB13" s="285" t="s">
        <v>16</v>
      </c>
      <c r="AC13" s="284" t="s">
        <v>17</v>
      </c>
      <c r="AD13" s="275" t="s">
        <v>16</v>
      </c>
      <c r="AE13" s="276" t="s">
        <v>17</v>
      </c>
      <c r="AF13" s="275" t="s">
        <v>16</v>
      </c>
      <c r="AG13" s="276" t="s">
        <v>17</v>
      </c>
      <c r="AH13" s="114" t="s">
        <v>16</v>
      </c>
      <c r="AI13" s="241" t="s">
        <v>17</v>
      </c>
      <c r="AJ13" s="283" t="s">
        <v>16</v>
      </c>
      <c r="AK13" s="111" t="s">
        <v>17</v>
      </c>
      <c r="AL13" s="111" t="s">
        <v>16</v>
      </c>
      <c r="AM13" s="284" t="s">
        <v>17</v>
      </c>
      <c r="AN13" s="110" t="s">
        <v>16</v>
      </c>
      <c r="AO13" s="111" t="s">
        <v>17</v>
      </c>
      <c r="AP13" s="111" t="s">
        <v>16</v>
      </c>
      <c r="AQ13" s="113" t="s">
        <v>17</v>
      </c>
      <c r="AR13" s="110" t="s">
        <v>16</v>
      </c>
      <c r="AS13" s="113" t="s">
        <v>17</v>
      </c>
      <c r="AT13" s="110" t="s">
        <v>16</v>
      </c>
      <c r="AU13" s="111" t="s">
        <v>17</v>
      </c>
      <c r="AV13" s="111" t="s">
        <v>16</v>
      </c>
      <c r="AW13" s="111" t="s">
        <v>17</v>
      </c>
      <c r="AX13" s="111" t="s">
        <v>16</v>
      </c>
      <c r="AY13" s="111" t="s">
        <v>17</v>
      </c>
      <c r="AZ13" s="112" t="s">
        <v>16</v>
      </c>
      <c r="BA13" s="112" t="s">
        <v>17</v>
      </c>
      <c r="BB13" s="111" t="s">
        <v>16</v>
      </c>
      <c r="BC13" s="111" t="s">
        <v>17</v>
      </c>
      <c r="BD13" s="111" t="s">
        <v>16</v>
      </c>
      <c r="BE13" s="111" t="s">
        <v>17</v>
      </c>
      <c r="BF13" s="111" t="s">
        <v>16</v>
      </c>
      <c r="BG13" s="113" t="s">
        <v>17</v>
      </c>
      <c r="BH13" s="114" t="s">
        <v>16</v>
      </c>
      <c r="BI13" s="111" t="s">
        <v>17</v>
      </c>
      <c r="BJ13" s="111" t="s">
        <v>16</v>
      </c>
      <c r="BK13" s="111" t="s">
        <v>17</v>
      </c>
      <c r="BL13" s="111" t="s">
        <v>16</v>
      </c>
      <c r="BM13" s="111" t="s">
        <v>17</v>
      </c>
      <c r="BN13" s="112" t="s">
        <v>16</v>
      </c>
      <c r="BO13" s="112" t="s">
        <v>17</v>
      </c>
      <c r="BP13" s="111" t="s">
        <v>16</v>
      </c>
      <c r="BQ13" s="111" t="s">
        <v>17</v>
      </c>
      <c r="BR13" s="111" t="s">
        <v>16</v>
      </c>
      <c r="BS13" s="111" t="s">
        <v>17</v>
      </c>
      <c r="BT13" s="111" t="s">
        <v>16</v>
      </c>
      <c r="BU13" s="111" t="s">
        <v>17</v>
      </c>
      <c r="BV13" s="111" t="s">
        <v>16</v>
      </c>
      <c r="BW13" s="111" t="s">
        <v>17</v>
      </c>
      <c r="BX13" s="111" t="s">
        <v>16</v>
      </c>
      <c r="BY13" s="111" t="s">
        <v>17</v>
      </c>
      <c r="BZ13" s="111" t="s">
        <v>16</v>
      </c>
      <c r="CA13" s="111" t="s">
        <v>17</v>
      </c>
      <c r="CB13" s="112" t="s">
        <v>16</v>
      </c>
      <c r="CC13" s="112" t="s">
        <v>17</v>
      </c>
      <c r="CD13" s="111" t="s">
        <v>16</v>
      </c>
      <c r="CE13" s="111" t="s">
        <v>17</v>
      </c>
      <c r="CF13" s="111" t="s">
        <v>16</v>
      </c>
      <c r="CG13" s="111" t="s">
        <v>17</v>
      </c>
      <c r="CH13" s="111" t="s">
        <v>16</v>
      </c>
      <c r="CI13" s="113" t="s">
        <v>17</v>
      </c>
    </row>
    <row r="14" spans="1:87" x14ac:dyDescent="0.25">
      <c r="A14" s="104">
        <v>1</v>
      </c>
      <c r="B14" s="27" t="str">
        <f>'Скорая медицинская помощь'!B14</f>
        <v>ККБ Лукашевского</v>
      </c>
      <c r="C14" s="105">
        <f>[2]План!E7</f>
        <v>0</v>
      </c>
      <c r="D14" s="122">
        <f>[2]План!F7</f>
        <v>0</v>
      </c>
      <c r="E14" s="105">
        <f>[3]План!E7</f>
        <v>0</v>
      </c>
      <c r="F14" s="122">
        <f>[3]План!F7</f>
        <v>0</v>
      </c>
      <c r="G14" s="122">
        <f>[3]План!G7</f>
        <v>0</v>
      </c>
      <c r="H14" s="105">
        <f>'[4]Объемы на 01.09.2021'!$J$23</f>
        <v>0</v>
      </c>
      <c r="I14" s="122">
        <f>'[4]фин.обеспеч.на 01.09.2021'!$J$23</f>
        <v>0</v>
      </c>
      <c r="J14" s="106">
        <f>E14-C14</f>
        <v>0</v>
      </c>
      <c r="K14" s="115">
        <f>F14-D14</f>
        <v>0</v>
      </c>
      <c r="L14" s="107"/>
      <c r="M14" s="118"/>
      <c r="N14" s="107"/>
      <c r="O14" s="118"/>
      <c r="P14" s="107"/>
      <c r="Q14" s="242"/>
      <c r="R14" s="261">
        <f>[2]План!J7</f>
        <v>13000</v>
      </c>
      <c r="S14" s="122">
        <f>[2]План!K7</f>
        <v>11535.98</v>
      </c>
      <c r="T14" s="122">
        <f>[2]ККБ!$U$102</f>
        <v>0</v>
      </c>
      <c r="U14" s="262">
        <f>[2]ККБ!$X$102</f>
        <v>0</v>
      </c>
      <c r="V14" s="261">
        <f>[3]План!J7</f>
        <v>10000</v>
      </c>
      <c r="W14" s="122">
        <f>[3]План!K7</f>
        <v>8664.68</v>
      </c>
      <c r="X14" s="122"/>
      <c r="Y14" s="262"/>
      <c r="Z14" s="261">
        <f>'[4]Объемы на 01.09.2021'!$N$23</f>
        <v>0</v>
      </c>
      <c r="AA14" s="262">
        <f>'[4]фин.обеспеч.на 01.09.2021'!$N$23</f>
        <v>0</v>
      </c>
      <c r="AB14" s="286">
        <f>'[4]Объемы на 01.09.2021'!$Q$23</f>
        <v>5107</v>
      </c>
      <c r="AC14" s="286">
        <f>'[4]фин.обеспеч.на 01.09.2021'!$Q$23</f>
        <v>14937.156436035199</v>
      </c>
      <c r="AD14" s="317">
        <f>V14-R14</f>
        <v>-3000</v>
      </c>
      <c r="AE14" s="318">
        <f>W14-S14</f>
        <v>-2871.2999999999993</v>
      </c>
      <c r="AF14" s="317">
        <f>X14-T14</f>
        <v>0</v>
      </c>
      <c r="AG14" s="318">
        <f>Y14-U14</f>
        <v>0</v>
      </c>
      <c r="AH14" s="246">
        <v>-3000</v>
      </c>
      <c r="AI14" s="242">
        <v>-2871.3</v>
      </c>
      <c r="AJ14" s="250">
        <f>AD14</f>
        <v>-3000</v>
      </c>
      <c r="AK14" s="118">
        <f>AE14</f>
        <v>-2871.2999999999993</v>
      </c>
      <c r="AL14" s="118">
        <f>AF14</f>
        <v>0</v>
      </c>
      <c r="AM14" s="129">
        <f>AG14</f>
        <v>0</v>
      </c>
      <c r="AN14" s="250"/>
      <c r="AO14" s="118"/>
      <c r="AP14" s="118"/>
      <c r="AQ14" s="129"/>
      <c r="AR14" s="250"/>
      <c r="AS14" s="129"/>
      <c r="AT14" s="254">
        <f>[2]План!O7</f>
        <v>7820</v>
      </c>
      <c r="AU14" s="122">
        <f>[2]План!P7</f>
        <v>16822.86</v>
      </c>
      <c r="AV14" s="105">
        <f>[3]План!O7</f>
        <v>7820</v>
      </c>
      <c r="AW14" s="122">
        <f>[3]План!P7</f>
        <v>23322.859999999997</v>
      </c>
      <c r="AX14" s="105">
        <f>'[4]Объемы на 01.09.2021'!$T$23</f>
        <v>0</v>
      </c>
      <c r="AY14" s="122">
        <f>'[4]фин.обеспеч.на 01.09.2021'!$T$23</f>
        <v>0</v>
      </c>
      <c r="AZ14" s="106">
        <f>AV14-AT14</f>
        <v>0</v>
      </c>
      <c r="BA14" s="51">
        <f>AW14-AU14</f>
        <v>6499.9999999999964</v>
      </c>
      <c r="BB14" s="107"/>
      <c r="BC14" s="118">
        <v>6500</v>
      </c>
      <c r="BD14" s="107"/>
      <c r="BE14" s="118">
        <f>BC14</f>
        <v>6500</v>
      </c>
      <c r="BF14" s="107"/>
      <c r="BG14" s="129"/>
      <c r="BH14" s="105">
        <f>[2]План!Q7</f>
        <v>3080</v>
      </c>
      <c r="BI14" s="122">
        <f>[2]План!R7+BW14</f>
        <v>54099</v>
      </c>
      <c r="BJ14" s="105">
        <f>[3]План!Q7</f>
        <v>3080</v>
      </c>
      <c r="BK14" s="122">
        <f>[3]План!R7+BY14</f>
        <v>35849.22</v>
      </c>
      <c r="BL14" s="105">
        <f>'[4]Объемы на 01.09.2021'!$W$23</f>
        <v>10683</v>
      </c>
      <c r="BM14" s="122">
        <f>'[4]фин.обеспеч.на 01.09.2021'!$W$23</f>
        <v>1334172.8600000001</v>
      </c>
      <c r="BN14" s="106">
        <f>BJ14-BH14</f>
        <v>0</v>
      </c>
      <c r="BO14" s="115">
        <f>BK14-BI14</f>
        <v>-18249.78</v>
      </c>
      <c r="BP14" s="107"/>
      <c r="BQ14" s="118"/>
      <c r="BR14" s="107"/>
      <c r="BS14" s="118"/>
      <c r="BT14" s="107"/>
      <c r="BU14" s="129"/>
      <c r="BV14" s="105">
        <f>[2]План!U7</f>
        <v>10209</v>
      </c>
      <c r="BW14" s="122">
        <f>[2]План!V7</f>
        <v>41749.840000000004</v>
      </c>
      <c r="BX14" s="105">
        <f>[3]План!U7</f>
        <v>5921</v>
      </c>
      <c r="BY14" s="122">
        <f>[3]План!V7</f>
        <v>23500.059999999998</v>
      </c>
      <c r="BZ14" s="105">
        <f>'[4]Объемы на 01.09.2021'!$AA$23</f>
        <v>164</v>
      </c>
      <c r="CA14" s="122">
        <f>'[4]фин.обеспеч.на 01.09.2021'!$AA$23</f>
        <v>47697.549999999996</v>
      </c>
      <c r="CB14" s="106">
        <f>BX14-BV14</f>
        <v>-4288</v>
      </c>
      <c r="CC14" s="115">
        <f>BY14-BW14</f>
        <v>-18249.780000000006</v>
      </c>
      <c r="CD14" s="107">
        <v>-4288</v>
      </c>
      <c r="CE14" s="133">
        <v>-18400</v>
      </c>
      <c r="CF14" s="107"/>
      <c r="CG14" s="133"/>
      <c r="CH14" s="107"/>
      <c r="CI14" s="138"/>
    </row>
    <row r="15" spans="1:87" x14ac:dyDescent="0.25">
      <c r="A15" s="28">
        <v>2</v>
      </c>
      <c r="B15" s="29" t="str">
        <f>'Скорая медицинская помощь'!B15</f>
        <v>ККДБ</v>
      </c>
      <c r="C15" s="98">
        <f>[2]План!E8</f>
        <v>0</v>
      </c>
      <c r="D15" s="123">
        <f>[2]План!F8</f>
        <v>0</v>
      </c>
      <c r="E15" s="98">
        <f>[3]План!E8</f>
        <v>0</v>
      </c>
      <c r="F15" s="123">
        <f>[3]План!F8</f>
        <v>0</v>
      </c>
      <c r="G15" s="123">
        <f>[3]План!G8</f>
        <v>0</v>
      </c>
      <c r="H15" s="98">
        <f>'[4]Объемы на 01.09.2021'!$J$24</f>
        <v>0</v>
      </c>
      <c r="I15" s="123">
        <f>'[4]фин.обеспеч.на 01.09.2021'!$J$24</f>
        <v>0</v>
      </c>
      <c r="J15" s="6">
        <f t="shared" ref="J15:J65" si="0">E15-C15</f>
        <v>0</v>
      </c>
      <c r="K15" s="51">
        <f t="shared" ref="K15:K65" si="1">F15-D15</f>
        <v>0</v>
      </c>
      <c r="L15" s="7"/>
      <c r="M15" s="119"/>
      <c r="N15" s="7"/>
      <c r="O15" s="119"/>
      <c r="P15" s="7"/>
      <c r="Q15" s="243"/>
      <c r="R15" s="263">
        <f>[2]План!J8</f>
        <v>6900</v>
      </c>
      <c r="S15" s="123">
        <f>[2]План!K8</f>
        <v>6597.03</v>
      </c>
      <c r="T15" s="123"/>
      <c r="U15" s="264"/>
      <c r="V15" s="263">
        <f>[3]План!J8</f>
        <v>6900</v>
      </c>
      <c r="W15" s="123">
        <f>[3]План!K8</f>
        <v>6597.03</v>
      </c>
      <c r="X15" s="123"/>
      <c r="Y15" s="264"/>
      <c r="Z15" s="263">
        <f>'[4]Объемы на 01.09.2021'!$N$24</f>
        <v>0</v>
      </c>
      <c r="AA15" s="264">
        <f>'[4]фин.обеспеч.на 01.09.2021'!$N$24</f>
        <v>0</v>
      </c>
      <c r="AB15" s="287">
        <f>'[4]Объемы на 01.09.2021'!$Q$24</f>
        <v>2317</v>
      </c>
      <c r="AC15" s="287">
        <f>'[4]фин.обеспеч.на 01.09.2021'!$Q$24</f>
        <v>5264.8545949707004</v>
      </c>
      <c r="AD15" s="277">
        <f t="shared" ref="AD15:AD65" si="2">V15-R15</f>
        <v>0</v>
      </c>
      <c r="AE15" s="278">
        <f t="shared" ref="AE15:AE65" si="3">W15-S15</f>
        <v>0</v>
      </c>
      <c r="AF15" s="277">
        <f t="shared" ref="AF15:AF63" si="4">X15-T15</f>
        <v>0</v>
      </c>
      <c r="AG15" s="278">
        <f t="shared" ref="AG15:AG63" si="5">Y15-U15</f>
        <v>0</v>
      </c>
      <c r="AH15" s="247"/>
      <c r="AI15" s="243"/>
      <c r="AJ15" s="251">
        <f t="shared" ref="AJ15:AJ65" si="6">AD15</f>
        <v>0</v>
      </c>
      <c r="AK15" s="119">
        <f t="shared" ref="AK15:AK65" si="7">AE15</f>
        <v>0</v>
      </c>
      <c r="AL15" s="118">
        <f t="shared" ref="AL15:AL65" si="8">AF15</f>
        <v>0</v>
      </c>
      <c r="AM15" s="129">
        <f t="shared" ref="AM15:AM65" si="9">AG15</f>
        <v>0</v>
      </c>
      <c r="AN15" s="251"/>
      <c r="AO15" s="119"/>
      <c r="AP15" s="119"/>
      <c r="AQ15" s="130"/>
      <c r="AR15" s="251"/>
      <c r="AS15" s="130"/>
      <c r="AT15" s="255">
        <f>[2]План!O8</f>
        <v>4000</v>
      </c>
      <c r="AU15" s="123">
        <f>[2]План!P8</f>
        <v>8621.5</v>
      </c>
      <c r="AV15" s="98">
        <f>[3]План!O8</f>
        <v>4000</v>
      </c>
      <c r="AW15" s="123">
        <f>[3]План!P8</f>
        <v>8621.5</v>
      </c>
      <c r="AX15" s="98">
        <f>'[4]Объемы на 01.09.2021'!$T$24</f>
        <v>0</v>
      </c>
      <c r="AY15" s="123">
        <f>'[4]фин.обеспеч.на 01.09.2021'!$T$24</f>
        <v>0</v>
      </c>
      <c r="AZ15" s="6">
        <f t="shared" ref="AZ15:AZ65" si="10">AV15-AT15</f>
        <v>0</v>
      </c>
      <c r="BA15" s="51">
        <f t="shared" ref="BA15:BA65" si="11">AW15-AU15</f>
        <v>0</v>
      </c>
      <c r="BB15" s="7"/>
      <c r="BC15" s="119"/>
      <c r="BD15" s="7"/>
      <c r="BE15" s="119"/>
      <c r="BF15" s="7"/>
      <c r="BG15" s="130"/>
      <c r="BH15" s="98">
        <f>[2]План!Q8</f>
        <v>2368</v>
      </c>
      <c r="BI15" s="123">
        <f>[2]План!R8+BW15</f>
        <v>21836.99</v>
      </c>
      <c r="BJ15" s="98">
        <f>[3]План!Q8</f>
        <v>2368</v>
      </c>
      <c r="BK15" s="123">
        <f>[3]План!R8+BY15</f>
        <v>21836.99</v>
      </c>
      <c r="BL15" s="98">
        <f>'[4]Объемы на 01.09.2021'!$W$24</f>
        <v>3556</v>
      </c>
      <c r="BM15" s="123">
        <f>'[4]фин.обеспеч.на 01.09.2021'!$W$24</f>
        <v>320262.21999999997</v>
      </c>
      <c r="BN15" s="6">
        <f t="shared" ref="BN15:BN65" si="12">BJ15-BH15</f>
        <v>0</v>
      </c>
      <c r="BO15" s="51">
        <f t="shared" ref="BO15:BO65" si="13">BK15-BI15</f>
        <v>0</v>
      </c>
      <c r="BP15" s="7"/>
      <c r="BQ15" s="119"/>
      <c r="BR15" s="7"/>
      <c r="BS15" s="119"/>
      <c r="BT15" s="7"/>
      <c r="BU15" s="130"/>
      <c r="BV15" s="98">
        <f>[2]План!U8</f>
        <v>2262</v>
      </c>
      <c r="BW15" s="123">
        <f>[2]План!V8</f>
        <v>10537.190000000002</v>
      </c>
      <c r="BX15" s="98">
        <f>[3]План!U8</f>
        <v>2262</v>
      </c>
      <c r="BY15" s="123">
        <f>[3]План!V8</f>
        <v>10537.190000000002</v>
      </c>
      <c r="BZ15" s="98">
        <f>'[4]Объемы на 01.09.2021'!$AA$24</f>
        <v>32</v>
      </c>
      <c r="CA15" s="123">
        <f>'[4]фин.обеспеч.на 01.09.2021'!$AA$24</f>
        <v>18994.239999999998</v>
      </c>
      <c r="CB15" s="6">
        <f t="shared" ref="CB15:CB65" si="14">BX15-BV15</f>
        <v>0</v>
      </c>
      <c r="CC15" s="51">
        <f t="shared" ref="CC15:CC65" si="15">BY15-BW15</f>
        <v>0</v>
      </c>
      <c r="CD15" s="7"/>
      <c r="CE15" s="134"/>
      <c r="CF15" s="7"/>
      <c r="CG15" s="134"/>
      <c r="CH15" s="7"/>
      <c r="CI15" s="139"/>
    </row>
    <row r="16" spans="1:87" x14ac:dyDescent="0.25">
      <c r="A16" s="26">
        <v>3</v>
      </c>
      <c r="B16" s="29" t="str">
        <f>'Скорая медицинская помощь'!B16</f>
        <v>ККОД</v>
      </c>
      <c r="C16" s="98">
        <f>[2]План!E9</f>
        <v>0</v>
      </c>
      <c r="D16" s="123">
        <f>[2]План!F9</f>
        <v>0</v>
      </c>
      <c r="E16" s="98">
        <f>[3]План!E9</f>
        <v>0</v>
      </c>
      <c r="F16" s="123">
        <f>[3]План!F9</f>
        <v>0</v>
      </c>
      <c r="G16" s="123">
        <f>[3]План!G9</f>
        <v>0</v>
      </c>
      <c r="H16" s="98">
        <f>'[4]Объемы на 01.09.2021'!$J$28</f>
        <v>0</v>
      </c>
      <c r="I16" s="123">
        <f>'[4]фин.обеспеч.на 01.09.2021'!$J$28</f>
        <v>0</v>
      </c>
      <c r="J16" s="6">
        <f t="shared" si="0"/>
        <v>0</v>
      </c>
      <c r="K16" s="51">
        <f t="shared" si="1"/>
        <v>0</v>
      </c>
      <c r="L16" s="7"/>
      <c r="M16" s="119"/>
      <c r="N16" s="7"/>
      <c r="O16" s="119"/>
      <c r="P16" s="7"/>
      <c r="Q16" s="243"/>
      <c r="R16" s="263">
        <f>[2]План!J9</f>
        <v>18598</v>
      </c>
      <c r="S16" s="123">
        <f>[2]План!K9</f>
        <v>41338.049999999996</v>
      </c>
      <c r="T16" s="123"/>
      <c r="U16" s="264"/>
      <c r="V16" s="263">
        <f>[3]План!J9</f>
        <v>9598</v>
      </c>
      <c r="W16" s="123">
        <f>[3]План!K9</f>
        <v>28742.460000000003</v>
      </c>
      <c r="X16" s="123"/>
      <c r="Y16" s="264"/>
      <c r="Z16" s="263">
        <f>'[4]Объемы на 01.09.2021'!$N$28</f>
        <v>0</v>
      </c>
      <c r="AA16" s="264">
        <f>'[4]фин.обеспеч.на 01.09.2021'!$N$28</f>
        <v>0</v>
      </c>
      <c r="AB16" s="287">
        <f>'[4]Объемы на 01.09.2021'!$Q$28</f>
        <v>0</v>
      </c>
      <c r="AC16" s="287">
        <f>'[4]фин.обеспеч.на 01.09.2021'!$Q$28</f>
        <v>0</v>
      </c>
      <c r="AD16" s="313">
        <f t="shared" si="2"/>
        <v>-9000</v>
      </c>
      <c r="AE16" s="314">
        <f t="shared" si="3"/>
        <v>-12595.589999999993</v>
      </c>
      <c r="AF16" s="313">
        <f t="shared" si="4"/>
        <v>0</v>
      </c>
      <c r="AG16" s="314">
        <f t="shared" si="5"/>
        <v>0</v>
      </c>
      <c r="AH16" s="247">
        <v>-9000</v>
      </c>
      <c r="AI16" s="243">
        <f>ROUND(AH16*1.39951,2)</f>
        <v>-12595.59</v>
      </c>
      <c r="AJ16" s="251">
        <f t="shared" si="6"/>
        <v>-9000</v>
      </c>
      <c r="AK16" s="119">
        <f t="shared" si="7"/>
        <v>-12595.589999999993</v>
      </c>
      <c r="AL16" s="118">
        <f t="shared" si="8"/>
        <v>0</v>
      </c>
      <c r="AM16" s="129">
        <f t="shared" si="9"/>
        <v>0</v>
      </c>
      <c r="AN16" s="251"/>
      <c r="AO16" s="119"/>
      <c r="AP16" s="119"/>
      <c r="AQ16" s="130"/>
      <c r="AR16" s="251"/>
      <c r="AS16" s="130"/>
      <c r="AT16" s="255">
        <f>[2]План!O9</f>
        <v>0</v>
      </c>
      <c r="AU16" s="123">
        <f>[2]План!P9</f>
        <v>0</v>
      </c>
      <c r="AV16" s="98">
        <f>[3]План!O9</f>
        <v>0</v>
      </c>
      <c r="AW16" s="123">
        <f>[3]План!P9</f>
        <v>0</v>
      </c>
      <c r="AX16" s="98">
        <f>'[4]Объемы на 01.09.2021'!$T$28</f>
        <v>0</v>
      </c>
      <c r="AY16" s="123">
        <f>'[4]фин.обеспеч.на 01.09.2021'!$T$28</f>
        <v>0</v>
      </c>
      <c r="AZ16" s="6">
        <f t="shared" si="10"/>
        <v>0</v>
      </c>
      <c r="BA16" s="51">
        <f t="shared" si="11"/>
        <v>0</v>
      </c>
      <c r="BB16" s="7"/>
      <c r="BC16" s="119"/>
      <c r="BD16" s="7"/>
      <c r="BE16" s="119"/>
      <c r="BF16" s="7"/>
      <c r="BG16" s="130"/>
      <c r="BH16" s="98">
        <f>[2]План!Q9</f>
        <v>11926</v>
      </c>
      <c r="BI16" s="123">
        <f>[2]План!R9+BW16</f>
        <v>201508.11</v>
      </c>
      <c r="BJ16" s="98">
        <f>[3]План!Q9</f>
        <v>7426</v>
      </c>
      <c r="BK16" s="123">
        <f>[3]План!R9+BY16</f>
        <v>168654.06</v>
      </c>
      <c r="BL16" s="98">
        <f>'[4]Объемы на 01.09.2021'!$W$28</f>
        <v>3139</v>
      </c>
      <c r="BM16" s="123">
        <f>'[4]фин.обеспеч.на 01.09.2021'!$W$28</f>
        <v>606558.75</v>
      </c>
      <c r="BN16" s="6">
        <f t="shared" si="12"/>
        <v>-4500</v>
      </c>
      <c r="BO16" s="51">
        <f t="shared" si="13"/>
        <v>-32854.049999999988</v>
      </c>
      <c r="BP16" s="7">
        <v>-4500</v>
      </c>
      <c r="BQ16" s="119">
        <v>-29139.75</v>
      </c>
      <c r="BR16" s="7">
        <f>BN16</f>
        <v>-4500</v>
      </c>
      <c r="BS16" s="119">
        <f>BO16</f>
        <v>-32854.049999999988</v>
      </c>
      <c r="BT16" s="7"/>
      <c r="BU16" s="130"/>
      <c r="BV16" s="98">
        <f>[2]План!U9</f>
        <v>49397</v>
      </c>
      <c r="BW16" s="123">
        <f>[2]План!V9</f>
        <v>124382.06</v>
      </c>
      <c r="BX16" s="98">
        <f>[3]План!U9</f>
        <v>50729</v>
      </c>
      <c r="BY16" s="123">
        <f>[3]План!V9</f>
        <v>120667.76000000001</v>
      </c>
      <c r="BZ16" s="98">
        <f>'[4]Объемы на 01.09.2021'!$AA$28</f>
        <v>150</v>
      </c>
      <c r="CA16" s="123">
        <f>'[4]фин.обеспеч.на 01.09.2021'!$AA$28</f>
        <v>30160.600000000002</v>
      </c>
      <c r="CB16" s="6">
        <f t="shared" si="14"/>
        <v>1332</v>
      </c>
      <c r="CC16" s="51">
        <f t="shared" si="15"/>
        <v>-3714.2999999999884</v>
      </c>
      <c r="CD16" s="7">
        <f>CB16</f>
        <v>1332</v>
      </c>
      <c r="CE16" s="119">
        <f>CC16</f>
        <v>-3714.2999999999884</v>
      </c>
      <c r="CF16" s="7"/>
      <c r="CG16" s="134"/>
      <c r="CH16" s="7"/>
      <c r="CI16" s="139"/>
    </row>
    <row r="17" spans="1:87" x14ac:dyDescent="0.25">
      <c r="A17" s="28">
        <v>4</v>
      </c>
      <c r="B17" s="29" t="str">
        <f>'Скорая медицинская помощь'!B17</f>
        <v>КККВД</v>
      </c>
      <c r="C17" s="98">
        <f>[2]План!E10</f>
        <v>0</v>
      </c>
      <c r="D17" s="123">
        <f>[2]План!F10</f>
        <v>0</v>
      </c>
      <c r="E17" s="98">
        <f>[3]План!E10</f>
        <v>0</v>
      </c>
      <c r="F17" s="123">
        <f>[3]План!F10</f>
        <v>0</v>
      </c>
      <c r="G17" s="123">
        <f>[3]План!G10</f>
        <v>0</v>
      </c>
      <c r="H17" s="98">
        <f>'[4]Объемы на 01.09.2021'!$J$26</f>
        <v>0</v>
      </c>
      <c r="I17" s="123">
        <f>'[4]фин.обеспеч.на 01.09.2021'!$J$26</f>
        <v>0</v>
      </c>
      <c r="J17" s="6">
        <f t="shared" si="0"/>
        <v>0</v>
      </c>
      <c r="K17" s="51">
        <f t="shared" si="1"/>
        <v>0</v>
      </c>
      <c r="L17" s="7"/>
      <c r="M17" s="119"/>
      <c r="N17" s="7"/>
      <c r="O17" s="119"/>
      <c r="P17" s="7"/>
      <c r="Q17" s="243"/>
      <c r="R17" s="263">
        <f>[2]План!J10</f>
        <v>3050</v>
      </c>
      <c r="S17" s="123">
        <f>[2]План!K10</f>
        <v>2284.08</v>
      </c>
      <c r="T17" s="123"/>
      <c r="U17" s="264"/>
      <c r="V17" s="263">
        <f>[3]План!J10</f>
        <v>3050</v>
      </c>
      <c r="W17" s="123">
        <f>[3]План!K10</f>
        <v>2284.08</v>
      </c>
      <c r="X17" s="123"/>
      <c r="Y17" s="264"/>
      <c r="Z17" s="263">
        <f>'[4]Объемы на 01.09.2021'!$N$26</f>
        <v>0</v>
      </c>
      <c r="AA17" s="264">
        <f>'[4]фин.обеспеч.на 01.09.2021'!$N$26</f>
        <v>0</v>
      </c>
      <c r="AB17" s="287">
        <f>'[4]Объемы на 01.09.2021'!$Q$26</f>
        <v>0</v>
      </c>
      <c r="AC17" s="287">
        <f>'[4]фин.обеспеч.на 01.09.2021'!$Q$26</f>
        <v>0</v>
      </c>
      <c r="AD17" s="277">
        <f t="shared" si="2"/>
        <v>0</v>
      </c>
      <c r="AE17" s="278">
        <f t="shared" si="3"/>
        <v>0</v>
      </c>
      <c r="AF17" s="277">
        <f t="shared" si="4"/>
        <v>0</v>
      </c>
      <c r="AG17" s="278">
        <f t="shared" si="5"/>
        <v>0</v>
      </c>
      <c r="AH17" s="247"/>
      <c r="AI17" s="243"/>
      <c r="AJ17" s="251">
        <f t="shared" si="6"/>
        <v>0</v>
      </c>
      <c r="AK17" s="119">
        <f t="shared" si="7"/>
        <v>0</v>
      </c>
      <c r="AL17" s="119">
        <f t="shared" si="8"/>
        <v>0</v>
      </c>
      <c r="AM17" s="130">
        <f t="shared" si="9"/>
        <v>0</v>
      </c>
      <c r="AN17" s="251"/>
      <c r="AO17" s="119"/>
      <c r="AP17" s="119"/>
      <c r="AQ17" s="130"/>
      <c r="AR17" s="251"/>
      <c r="AS17" s="130"/>
      <c r="AT17" s="255">
        <f>[2]План!O10</f>
        <v>0</v>
      </c>
      <c r="AU17" s="123">
        <f>[2]План!P10</f>
        <v>0</v>
      </c>
      <c r="AV17" s="98">
        <f>[3]План!O10</f>
        <v>0</v>
      </c>
      <c r="AW17" s="123">
        <f>[3]План!P10</f>
        <v>0</v>
      </c>
      <c r="AX17" s="98">
        <f>'[4]Объемы на 01.09.2021'!$T$26</f>
        <v>0</v>
      </c>
      <c r="AY17" s="123">
        <f>'[4]фин.обеспеч.на 01.09.2021'!$T$26</f>
        <v>0</v>
      </c>
      <c r="AZ17" s="6">
        <f t="shared" si="10"/>
        <v>0</v>
      </c>
      <c r="BA17" s="51">
        <f t="shared" si="11"/>
        <v>0</v>
      </c>
      <c r="BB17" s="7"/>
      <c r="BC17" s="119"/>
      <c r="BD17" s="7"/>
      <c r="BE17" s="119"/>
      <c r="BF17" s="7"/>
      <c r="BG17" s="130"/>
      <c r="BH17" s="98">
        <f>[2]План!Q10</f>
        <v>9500</v>
      </c>
      <c r="BI17" s="123">
        <f>[2]План!R10+BW17</f>
        <v>29738.71</v>
      </c>
      <c r="BJ17" s="98">
        <f>[3]План!Q10</f>
        <v>9500</v>
      </c>
      <c r="BK17" s="123">
        <f>[3]План!R10+BY17</f>
        <v>29738.71</v>
      </c>
      <c r="BL17" s="98">
        <f>'[4]Объемы на 01.09.2021'!$W$26</f>
        <v>530</v>
      </c>
      <c r="BM17" s="123">
        <f>'[4]фин.обеспеч.на 01.09.2021'!$W$26</f>
        <v>103224.28</v>
      </c>
      <c r="BN17" s="6">
        <f t="shared" si="12"/>
        <v>0</v>
      </c>
      <c r="BO17" s="51">
        <f t="shared" si="13"/>
        <v>0</v>
      </c>
      <c r="BP17" s="7"/>
      <c r="BQ17" s="119"/>
      <c r="BR17" s="7"/>
      <c r="BS17" s="119"/>
      <c r="BT17" s="7"/>
      <c r="BU17" s="130"/>
      <c r="BV17" s="98">
        <f>[2]План!U10</f>
        <v>0</v>
      </c>
      <c r="BW17" s="123">
        <f>[2]План!V10</f>
        <v>0</v>
      </c>
      <c r="BX17" s="98">
        <f>[3]План!U10</f>
        <v>0</v>
      </c>
      <c r="BY17" s="123">
        <f>[3]План!V10</f>
        <v>0</v>
      </c>
      <c r="BZ17" s="98">
        <f>'[4]Объемы на 01.09.2021'!$AA$26</f>
        <v>0</v>
      </c>
      <c r="CA17" s="123">
        <f>'[4]фин.обеспеч.на 01.09.2021'!$AA$26</f>
        <v>0</v>
      </c>
      <c r="CB17" s="6">
        <f t="shared" si="14"/>
        <v>0</v>
      </c>
      <c r="CC17" s="51">
        <f t="shared" si="15"/>
        <v>0</v>
      </c>
      <c r="CD17" s="7"/>
      <c r="CE17" s="134"/>
      <c r="CF17" s="7"/>
      <c r="CG17" s="134"/>
      <c r="CH17" s="7"/>
      <c r="CI17" s="139"/>
    </row>
    <row r="18" spans="1:87" x14ac:dyDescent="0.25">
      <c r="A18" s="26">
        <v>5</v>
      </c>
      <c r="B18" s="29" t="str">
        <f>'Скорая медицинская помощь'!B18</f>
        <v>Краев.стоматология</v>
      </c>
      <c r="C18" s="98">
        <f>[2]План!E11</f>
        <v>0</v>
      </c>
      <c r="D18" s="123">
        <f>[2]План!F11</f>
        <v>0</v>
      </c>
      <c r="E18" s="98">
        <f>[3]План!E11</f>
        <v>0</v>
      </c>
      <c r="F18" s="123">
        <f>[3]План!F11</f>
        <v>0</v>
      </c>
      <c r="G18" s="123">
        <f>[3]План!G11</f>
        <v>0</v>
      </c>
      <c r="H18" s="98">
        <f>'[4]Объемы на 01.09.2021'!$J$25</f>
        <v>0</v>
      </c>
      <c r="I18" s="123">
        <f>'[4]фин.обеспеч.на 01.09.2021'!$J$25</f>
        <v>0</v>
      </c>
      <c r="J18" s="6">
        <f t="shared" si="0"/>
        <v>0</v>
      </c>
      <c r="K18" s="51">
        <f t="shared" si="1"/>
        <v>0</v>
      </c>
      <c r="L18" s="7"/>
      <c r="M18" s="119"/>
      <c r="N18" s="7"/>
      <c r="O18" s="119"/>
      <c r="P18" s="7"/>
      <c r="Q18" s="243"/>
      <c r="R18" s="263">
        <f>[2]План!J11</f>
        <v>50</v>
      </c>
      <c r="S18" s="123">
        <f>[2]План!K11</f>
        <v>35.06</v>
      </c>
      <c r="T18" s="123"/>
      <c r="U18" s="264"/>
      <c r="V18" s="263">
        <f>[3]План!J11</f>
        <v>50</v>
      </c>
      <c r="W18" s="123">
        <f>[3]План!K11</f>
        <v>35.06</v>
      </c>
      <c r="X18" s="123"/>
      <c r="Y18" s="264"/>
      <c r="Z18" s="263">
        <f>'[4]Объемы на 01.09.2021'!$N$25</f>
        <v>0</v>
      </c>
      <c r="AA18" s="264">
        <f>'[4]фин.обеспеч.на 01.09.2021'!$N$25</f>
        <v>0</v>
      </c>
      <c r="AB18" s="287">
        <f>'[4]Объемы на 01.09.2021'!$Q$25</f>
        <v>0</v>
      </c>
      <c r="AC18" s="287">
        <f>'[4]фин.обеспеч.на 01.09.2021'!$Q$25</f>
        <v>0</v>
      </c>
      <c r="AD18" s="277">
        <f t="shared" si="2"/>
        <v>0</v>
      </c>
      <c r="AE18" s="278">
        <f t="shared" si="3"/>
        <v>0</v>
      </c>
      <c r="AF18" s="277">
        <f t="shared" si="4"/>
        <v>0</v>
      </c>
      <c r="AG18" s="278">
        <f t="shared" si="5"/>
        <v>0</v>
      </c>
      <c r="AH18" s="247"/>
      <c r="AI18" s="243"/>
      <c r="AJ18" s="251">
        <f t="shared" si="6"/>
        <v>0</v>
      </c>
      <c r="AK18" s="119">
        <f t="shared" si="7"/>
        <v>0</v>
      </c>
      <c r="AL18" s="119">
        <f t="shared" si="8"/>
        <v>0</v>
      </c>
      <c r="AM18" s="130">
        <f t="shared" si="9"/>
        <v>0</v>
      </c>
      <c r="AN18" s="251"/>
      <c r="AO18" s="119"/>
      <c r="AP18" s="119"/>
      <c r="AQ18" s="130"/>
      <c r="AR18" s="251"/>
      <c r="AS18" s="130"/>
      <c r="AT18" s="255">
        <f>[2]План!O11</f>
        <v>0</v>
      </c>
      <c r="AU18" s="123">
        <f>[2]План!P11</f>
        <v>0</v>
      </c>
      <c r="AV18" s="98">
        <f>[3]План!O11</f>
        <v>0</v>
      </c>
      <c r="AW18" s="123">
        <f>[3]План!P11</f>
        <v>0</v>
      </c>
      <c r="AX18" s="98">
        <f>'[4]Объемы на 01.09.2021'!$T$25</f>
        <v>0</v>
      </c>
      <c r="AY18" s="123">
        <f>'[4]фин.обеспеч.на 01.09.2021'!$T$25</f>
        <v>0</v>
      </c>
      <c r="AZ18" s="6">
        <f t="shared" si="10"/>
        <v>0</v>
      </c>
      <c r="BA18" s="51">
        <f t="shared" si="11"/>
        <v>0</v>
      </c>
      <c r="BB18" s="7"/>
      <c r="BC18" s="119"/>
      <c r="BD18" s="7"/>
      <c r="BE18" s="119"/>
      <c r="BF18" s="7"/>
      <c r="BG18" s="130"/>
      <c r="BH18" s="98">
        <f>[2]План!Q11</f>
        <v>12950</v>
      </c>
      <c r="BI18" s="123">
        <f>[2]План!R11+BW18</f>
        <v>63628.53</v>
      </c>
      <c r="BJ18" s="98">
        <f>[3]План!Q11</f>
        <v>12950</v>
      </c>
      <c r="BK18" s="123">
        <f>[3]План!R11+BY18</f>
        <v>63628.53</v>
      </c>
      <c r="BL18" s="98">
        <f>'[4]Объемы на 01.09.2021'!$W$25</f>
        <v>0</v>
      </c>
      <c r="BM18" s="123">
        <f>'[4]фин.обеспеч.на 01.09.2021'!$W$25</f>
        <v>0</v>
      </c>
      <c r="BN18" s="6">
        <f t="shared" si="12"/>
        <v>0</v>
      </c>
      <c r="BO18" s="51">
        <f t="shared" si="13"/>
        <v>0</v>
      </c>
      <c r="BP18" s="7"/>
      <c r="BQ18" s="119"/>
      <c r="BR18" s="7"/>
      <c r="BS18" s="119"/>
      <c r="BT18" s="7"/>
      <c r="BU18" s="130"/>
      <c r="BV18" s="98">
        <f>[2]План!U11</f>
        <v>0</v>
      </c>
      <c r="BW18" s="123">
        <f>[2]План!V11</f>
        <v>0</v>
      </c>
      <c r="BX18" s="98">
        <f>[3]План!U11</f>
        <v>0</v>
      </c>
      <c r="BY18" s="123">
        <f>[3]План!V11</f>
        <v>0</v>
      </c>
      <c r="BZ18" s="98">
        <f>'[4]Объемы на 01.09.2021'!$AA$25</f>
        <v>0</v>
      </c>
      <c r="CA18" s="123">
        <f>'[4]фин.обеспеч.на 01.09.2021'!$AA$25</f>
        <v>0</v>
      </c>
      <c r="CB18" s="6">
        <f t="shared" si="14"/>
        <v>0</v>
      </c>
      <c r="CC18" s="51">
        <f t="shared" si="15"/>
        <v>0</v>
      </c>
      <c r="CD18" s="7"/>
      <c r="CE18" s="134"/>
      <c r="CF18" s="7"/>
      <c r="CG18" s="134"/>
      <c r="CH18" s="7"/>
      <c r="CI18" s="139"/>
    </row>
    <row r="19" spans="1:87" s="2" customFormat="1" x14ac:dyDescent="0.25">
      <c r="A19" s="28">
        <v>6</v>
      </c>
      <c r="B19" s="29" t="str">
        <f>'Скорая медицинская помощь'!B19</f>
        <v>ГДИБ</v>
      </c>
      <c r="C19" s="98">
        <f>[2]План!E12</f>
        <v>0</v>
      </c>
      <c r="D19" s="123">
        <f>[2]План!F12</f>
        <v>0</v>
      </c>
      <c r="E19" s="98">
        <f>[3]План!E12</f>
        <v>0</v>
      </c>
      <c r="F19" s="123">
        <f>[3]План!F12</f>
        <v>0</v>
      </c>
      <c r="G19" s="123">
        <f>[3]План!G12</f>
        <v>0</v>
      </c>
      <c r="H19" s="98">
        <f>'[4]Объемы на 01.09.2021'!$J$57</f>
        <v>0</v>
      </c>
      <c r="I19" s="123">
        <f>'[4]фин.обеспеч.на 01.09.2021'!$J$57</f>
        <v>0</v>
      </c>
      <c r="J19" s="6">
        <f t="shared" si="0"/>
        <v>0</v>
      </c>
      <c r="K19" s="51">
        <f t="shared" si="1"/>
        <v>0</v>
      </c>
      <c r="L19" s="7"/>
      <c r="M19" s="119"/>
      <c r="N19" s="7"/>
      <c r="O19" s="119"/>
      <c r="P19" s="7"/>
      <c r="Q19" s="243"/>
      <c r="R19" s="263">
        <f>[2]План!J12</f>
        <v>0</v>
      </c>
      <c r="S19" s="123">
        <f>[2]План!K12</f>
        <v>0</v>
      </c>
      <c r="T19" s="123"/>
      <c r="U19" s="264"/>
      <c r="V19" s="263">
        <f>[3]План!J12</f>
        <v>0</v>
      </c>
      <c r="W19" s="123">
        <f>[3]План!K12</f>
        <v>0</v>
      </c>
      <c r="X19" s="123"/>
      <c r="Y19" s="264"/>
      <c r="Z19" s="263">
        <f>'[4]Объемы на 01.09.2021'!$N$57</f>
        <v>0</v>
      </c>
      <c r="AA19" s="264">
        <f>'[4]фин.обеспеч.на 01.09.2021'!$N$57</f>
        <v>0</v>
      </c>
      <c r="AB19" s="287">
        <f>'[4]Объемы на 01.09.2021'!$Q$57</f>
        <v>471</v>
      </c>
      <c r="AC19" s="287">
        <f>'[4]фин.обеспеч.на 01.09.2021'!$Q$57</f>
        <v>985.77942700195297</v>
      </c>
      <c r="AD19" s="277">
        <f t="shared" si="2"/>
        <v>0</v>
      </c>
      <c r="AE19" s="278">
        <f t="shared" si="3"/>
        <v>0</v>
      </c>
      <c r="AF19" s="277">
        <f t="shared" si="4"/>
        <v>0</v>
      </c>
      <c r="AG19" s="278">
        <f t="shared" si="5"/>
        <v>0</v>
      </c>
      <c r="AH19" s="247"/>
      <c r="AI19" s="243"/>
      <c r="AJ19" s="251">
        <f t="shared" si="6"/>
        <v>0</v>
      </c>
      <c r="AK19" s="119">
        <f t="shared" si="7"/>
        <v>0</v>
      </c>
      <c r="AL19" s="7">
        <f t="shared" si="8"/>
        <v>0</v>
      </c>
      <c r="AM19" s="130">
        <f t="shared" si="9"/>
        <v>0</v>
      </c>
      <c r="AN19" s="251"/>
      <c r="AO19" s="119"/>
      <c r="AP19" s="119"/>
      <c r="AQ19" s="130"/>
      <c r="AR19" s="251"/>
      <c r="AS19" s="130"/>
      <c r="AT19" s="255">
        <f>[2]План!O12</f>
        <v>1200</v>
      </c>
      <c r="AU19" s="123">
        <f>[2]План!P12</f>
        <v>2510.87</v>
      </c>
      <c r="AV19" s="98">
        <f>[3]План!O12</f>
        <v>1200</v>
      </c>
      <c r="AW19" s="123">
        <f>[3]План!P12</f>
        <v>2510.87</v>
      </c>
      <c r="AX19" s="98">
        <f>'[4]Объемы на 01.09.2021'!$T$57</f>
        <v>0</v>
      </c>
      <c r="AY19" s="123">
        <f>'[4]фин.обеспеч.на 01.09.2021'!$T$57</f>
        <v>0</v>
      </c>
      <c r="AZ19" s="6">
        <f t="shared" si="10"/>
        <v>0</v>
      </c>
      <c r="BA19" s="51">
        <f t="shared" si="11"/>
        <v>0</v>
      </c>
      <c r="BB19" s="7"/>
      <c r="BC19" s="119"/>
      <c r="BD19" s="7"/>
      <c r="BE19" s="119"/>
      <c r="BF19" s="7"/>
      <c r="BG19" s="130"/>
      <c r="BH19" s="98">
        <f>[2]План!Q12</f>
        <v>0</v>
      </c>
      <c r="BI19" s="123">
        <f>[2]План!R12+BW19</f>
        <v>77337.479999999981</v>
      </c>
      <c r="BJ19" s="98">
        <f>[3]План!Q12</f>
        <v>0</v>
      </c>
      <c r="BK19" s="123">
        <f>[3]План!R12+BY19</f>
        <v>75313.26999999999</v>
      </c>
      <c r="BL19" s="98">
        <f>'[4]Объемы на 01.09.2021'!$W$57</f>
        <v>1678</v>
      </c>
      <c r="BM19" s="123">
        <f>'[4]фин.обеспеч.на 01.09.2021'!$W$57</f>
        <v>184125.14</v>
      </c>
      <c r="BN19" s="6">
        <f t="shared" si="12"/>
        <v>0</v>
      </c>
      <c r="BO19" s="51">
        <f t="shared" si="13"/>
        <v>-2024.2099999999919</v>
      </c>
      <c r="BP19" s="7"/>
      <c r="BQ19" s="119"/>
      <c r="BR19" s="7"/>
      <c r="BS19" s="119"/>
      <c r="BT19" s="7"/>
      <c r="BU19" s="130"/>
      <c r="BV19" s="98">
        <f>[2]План!U12</f>
        <v>88286</v>
      </c>
      <c r="BW19" s="123">
        <f>[2]План!V12</f>
        <v>77337.479999999981</v>
      </c>
      <c r="BX19" s="98">
        <f>[3]План!U12</f>
        <v>117379</v>
      </c>
      <c r="BY19" s="123">
        <f>[3]План!V12</f>
        <v>75313.26999999999</v>
      </c>
      <c r="BZ19" s="98">
        <f>'[4]Объемы на 01.09.2021'!$AA$57</f>
        <v>0</v>
      </c>
      <c r="CA19" s="123">
        <f>'[4]фин.обеспеч.на 01.09.2021'!$AA$57</f>
        <v>0</v>
      </c>
      <c r="CB19" s="6">
        <f t="shared" si="14"/>
        <v>29093</v>
      </c>
      <c r="CC19" s="51">
        <f t="shared" si="15"/>
        <v>-2024.2099999999919</v>
      </c>
      <c r="CD19" s="7">
        <f>CB19</f>
        <v>29093</v>
      </c>
      <c r="CE19" s="119">
        <f>CC19</f>
        <v>-2024.2099999999919</v>
      </c>
      <c r="CF19" s="7"/>
      <c r="CG19" s="134"/>
      <c r="CH19" s="7"/>
      <c r="CI19" s="139"/>
    </row>
    <row r="20" spans="1:87" s="2" customFormat="1" x14ac:dyDescent="0.25">
      <c r="A20" s="26">
        <v>7</v>
      </c>
      <c r="B20" s="29" t="str">
        <f>'Скорая медицинская помощь'!B20</f>
        <v>КККД</v>
      </c>
      <c r="C20" s="98">
        <f>[2]План!E13</f>
        <v>2118</v>
      </c>
      <c r="D20" s="123">
        <f>[2]План!F13</f>
        <v>13102.188258770659</v>
      </c>
      <c r="E20" s="98">
        <f>[3]План!E13</f>
        <v>2118</v>
      </c>
      <c r="F20" s="123">
        <f>[3]План!F13</f>
        <v>13102.188258770659</v>
      </c>
      <c r="G20" s="123">
        <f>[3]План!G13</f>
        <v>1803.4782587706593</v>
      </c>
      <c r="H20" s="98">
        <f>'[4]Объемы на 01.09.2021'!$J$27</f>
        <v>337</v>
      </c>
      <c r="I20" s="123">
        <f>'[4]фин.обеспеч.на 01.09.2021'!$J$27</f>
        <v>1476.8910480957002</v>
      </c>
      <c r="J20" s="6">
        <f t="shared" si="0"/>
        <v>0</v>
      </c>
      <c r="K20" s="51">
        <f t="shared" si="1"/>
        <v>0</v>
      </c>
      <c r="L20" s="7"/>
      <c r="M20" s="119"/>
      <c r="N20" s="7"/>
      <c r="O20" s="119"/>
      <c r="P20" s="7"/>
      <c r="Q20" s="243"/>
      <c r="R20" s="263">
        <f>[2]План!J13</f>
        <v>19047</v>
      </c>
      <c r="S20" s="123">
        <f>[2]План!K13</f>
        <v>19380.900000000001</v>
      </c>
      <c r="T20" s="123">
        <f>[2]КККД!$U$102</f>
        <v>8133</v>
      </c>
      <c r="U20" s="264">
        <f>[2]КККД!$X$102</f>
        <v>8348.36</v>
      </c>
      <c r="V20" s="263">
        <f>[3]План!J13</f>
        <v>26547</v>
      </c>
      <c r="W20" s="123">
        <f>[3]План!K13</f>
        <v>27079.5</v>
      </c>
      <c r="X20" s="123">
        <f>[3]КККД!$U$102</f>
        <v>15633</v>
      </c>
      <c r="Y20" s="264">
        <f>[3]КККД!$X$102</f>
        <v>16046.96</v>
      </c>
      <c r="Z20" s="263">
        <f>'[4]Объемы на 01.09.2021'!$N$27</f>
        <v>8133</v>
      </c>
      <c r="AA20" s="264">
        <f>'[4]фин.обеспеч.на 01.09.2021'!$N$27</f>
        <v>8348.36</v>
      </c>
      <c r="AB20" s="287">
        <f>'[4]Объемы на 01.09.2021'!$Q$27</f>
        <v>900</v>
      </c>
      <c r="AC20" s="287">
        <f>'[4]фин.обеспеч.на 01.09.2021'!$Q$27</f>
        <v>1840.1168214111301</v>
      </c>
      <c r="AD20" s="277">
        <f t="shared" si="2"/>
        <v>7500</v>
      </c>
      <c r="AE20" s="278">
        <f t="shared" si="3"/>
        <v>7698.5999999999985</v>
      </c>
      <c r="AF20" s="277">
        <f t="shared" si="4"/>
        <v>7500</v>
      </c>
      <c r="AG20" s="278">
        <f t="shared" si="5"/>
        <v>7698.5999999999985</v>
      </c>
      <c r="AH20" s="247">
        <v>7500</v>
      </c>
      <c r="AI20" s="243">
        <v>7698.6</v>
      </c>
      <c r="AJ20" s="251">
        <f t="shared" si="6"/>
        <v>7500</v>
      </c>
      <c r="AK20" s="119">
        <f t="shared" si="7"/>
        <v>7698.5999999999985</v>
      </c>
      <c r="AL20" s="7">
        <f t="shared" si="8"/>
        <v>7500</v>
      </c>
      <c r="AM20" s="130">
        <f t="shared" si="9"/>
        <v>7698.5999999999985</v>
      </c>
      <c r="AN20" s="251"/>
      <c r="AO20" s="119"/>
      <c r="AP20" s="119"/>
      <c r="AQ20" s="130"/>
      <c r="AR20" s="251"/>
      <c r="AS20" s="130"/>
      <c r="AT20" s="255">
        <f>[2]План!O13</f>
        <v>1350</v>
      </c>
      <c r="AU20" s="123">
        <f>[2]План!P13</f>
        <v>2693.3099999999995</v>
      </c>
      <c r="AV20" s="98">
        <f>[3]План!O13</f>
        <v>1350</v>
      </c>
      <c r="AW20" s="123">
        <f>[3]План!P13</f>
        <v>2693.3099999999995</v>
      </c>
      <c r="AX20" s="98">
        <f>'[4]Объемы на 01.09.2021'!$T$27</f>
        <v>0</v>
      </c>
      <c r="AY20" s="123">
        <f>'[4]фин.обеспеч.на 01.09.2021'!$T$27</f>
        <v>0</v>
      </c>
      <c r="AZ20" s="6">
        <f t="shared" si="10"/>
        <v>0</v>
      </c>
      <c r="BA20" s="51">
        <f t="shared" si="11"/>
        <v>0</v>
      </c>
      <c r="BB20" s="7"/>
      <c r="BC20" s="119"/>
      <c r="BD20" s="7"/>
      <c r="BE20" s="119"/>
      <c r="BF20" s="7"/>
      <c r="BG20" s="130"/>
      <c r="BH20" s="98">
        <f>[2]План!Q13</f>
        <v>18193</v>
      </c>
      <c r="BI20" s="123">
        <f>[2]План!R13+BW20</f>
        <v>65526.12</v>
      </c>
      <c r="BJ20" s="98">
        <f>[3]План!Q13</f>
        <v>18193</v>
      </c>
      <c r="BK20" s="123">
        <f>[3]План!R13+BY20</f>
        <v>65526.12</v>
      </c>
      <c r="BL20" s="98">
        <f>'[4]Объемы на 01.09.2021'!$W$27</f>
        <v>0</v>
      </c>
      <c r="BM20" s="123">
        <f>'[4]фин.обеспеч.на 01.09.2021'!$W$27</f>
        <v>0</v>
      </c>
      <c r="BN20" s="6">
        <f t="shared" si="12"/>
        <v>0</v>
      </c>
      <c r="BO20" s="51">
        <f t="shared" si="13"/>
        <v>0</v>
      </c>
      <c r="BP20" s="7"/>
      <c r="BQ20" s="119"/>
      <c r="BR20" s="7"/>
      <c r="BS20" s="119"/>
      <c r="BT20" s="7"/>
      <c r="BU20" s="130"/>
      <c r="BV20" s="98">
        <f>[2]План!U13</f>
        <v>3479</v>
      </c>
      <c r="BW20" s="123">
        <f>[2]План!V13</f>
        <v>7094.3200000000006</v>
      </c>
      <c r="BX20" s="98">
        <f>[3]План!U13</f>
        <v>3385</v>
      </c>
      <c r="BY20" s="123">
        <f>[3]План!V13</f>
        <v>7094.3200000000006</v>
      </c>
      <c r="BZ20" s="98">
        <f>'[4]Объемы на 01.09.2021'!$AA$27</f>
        <v>0</v>
      </c>
      <c r="CA20" s="123">
        <f>'[4]фин.обеспеч.на 01.09.2021'!$AA$27</f>
        <v>0</v>
      </c>
      <c r="CB20" s="6">
        <f t="shared" si="14"/>
        <v>-94</v>
      </c>
      <c r="CC20" s="51">
        <f t="shared" si="15"/>
        <v>0</v>
      </c>
      <c r="CD20" s="7"/>
      <c r="CE20" s="134"/>
      <c r="CF20" s="7"/>
      <c r="CG20" s="134"/>
      <c r="CH20" s="7"/>
      <c r="CI20" s="139"/>
    </row>
    <row r="21" spans="1:87" s="2" customFormat="1" ht="17.25" customHeight="1" x14ac:dyDescent="0.25">
      <c r="A21" s="28">
        <v>8</v>
      </c>
      <c r="B21" s="30" t="str">
        <f>'Скорая медицинская помощь'!B21</f>
        <v>ГБ № 1</v>
      </c>
      <c r="C21" s="99">
        <f>[2]План!E14</f>
        <v>5001</v>
      </c>
      <c r="D21" s="124">
        <f>[2]План!F14</f>
        <v>30058.85011757863</v>
      </c>
      <c r="E21" s="99">
        <f>[3]План!E14</f>
        <v>5001</v>
      </c>
      <c r="F21" s="124">
        <f>[3]План!F14</f>
        <v>30058.85011757863</v>
      </c>
      <c r="G21" s="124">
        <f>[3]План!G14</f>
        <v>3374.3001175786321</v>
      </c>
      <c r="H21" s="99">
        <f>'[4]Объемы на 01.09.2021'!$J$30</f>
        <v>61</v>
      </c>
      <c r="I21" s="124">
        <f>'[4]фин.обеспеч.на 01.09.2021'!$J$30</f>
        <v>232.80312622070301</v>
      </c>
      <c r="J21" s="6">
        <f t="shared" si="0"/>
        <v>0</v>
      </c>
      <c r="K21" s="51">
        <f t="shared" si="1"/>
        <v>0</v>
      </c>
      <c r="L21" s="7"/>
      <c r="M21" s="119"/>
      <c r="N21" s="7"/>
      <c r="O21" s="119"/>
      <c r="P21" s="7"/>
      <c r="Q21" s="243"/>
      <c r="R21" s="265">
        <f>[2]План!J14</f>
        <v>21400</v>
      </c>
      <c r="S21" s="124">
        <f>[2]План!K14</f>
        <v>19539.64</v>
      </c>
      <c r="T21" s="124">
        <f>[2]ГБ1!$U$102</f>
        <v>8931</v>
      </c>
      <c r="U21" s="266">
        <f>[2]ГБ1!$X$102</f>
        <v>9167.49</v>
      </c>
      <c r="V21" s="265">
        <f>[3]План!J14</f>
        <v>30400</v>
      </c>
      <c r="W21" s="124">
        <f>[3]План!K14</f>
        <v>25698.52</v>
      </c>
      <c r="X21" s="124">
        <f>[3]ГБ1!$U$102</f>
        <v>14931</v>
      </c>
      <c r="Y21" s="266">
        <f>[3]ГБ1!$X$102</f>
        <v>15326.37</v>
      </c>
      <c r="Z21" s="265">
        <f>'[4]Объемы на 01.09.2021'!$N$30</f>
        <v>8931</v>
      </c>
      <c r="AA21" s="266">
        <f>'[4]фин.обеспеч.на 01.09.2021'!$N$30</f>
        <v>9167.49</v>
      </c>
      <c r="AB21" s="288">
        <f>'[4]Объемы на 01.09.2021'!$Q$30</f>
        <v>72</v>
      </c>
      <c r="AC21" s="288">
        <f>'[4]фин.обеспеч.на 01.09.2021'!$Q$30</f>
        <v>150.692396484375</v>
      </c>
      <c r="AD21" s="277">
        <f t="shared" si="2"/>
        <v>9000</v>
      </c>
      <c r="AE21" s="278">
        <f t="shared" si="3"/>
        <v>6158.880000000001</v>
      </c>
      <c r="AF21" s="277">
        <f t="shared" si="4"/>
        <v>6000</v>
      </c>
      <c r="AG21" s="278">
        <f>Y21-U21</f>
        <v>6158.880000000001</v>
      </c>
      <c r="AH21" s="247">
        <f>6000+8000</f>
        <v>14000</v>
      </c>
      <c r="AI21" s="243">
        <v>6158.88</v>
      </c>
      <c r="AJ21" s="251">
        <f t="shared" si="6"/>
        <v>9000</v>
      </c>
      <c r="AK21" s="119">
        <f t="shared" si="7"/>
        <v>6158.880000000001</v>
      </c>
      <c r="AL21" s="7">
        <f t="shared" si="8"/>
        <v>6000</v>
      </c>
      <c r="AM21" s="130">
        <f t="shared" si="9"/>
        <v>6158.880000000001</v>
      </c>
      <c r="AN21" s="251"/>
      <c r="AO21" s="119"/>
      <c r="AP21" s="119"/>
      <c r="AQ21" s="130"/>
      <c r="AR21" s="251"/>
      <c r="AS21" s="130"/>
      <c r="AT21" s="256">
        <f>[2]План!O14</f>
        <v>1050</v>
      </c>
      <c r="AU21" s="124">
        <f>[2]План!P14</f>
        <v>2330.84</v>
      </c>
      <c r="AV21" s="99">
        <f>[3]План!O14</f>
        <v>350</v>
      </c>
      <c r="AW21" s="124">
        <f>[3]План!P14</f>
        <v>734.94</v>
      </c>
      <c r="AX21" s="99">
        <f>'[4]Объемы на 01.09.2021'!$T$30</f>
        <v>0</v>
      </c>
      <c r="AY21" s="124">
        <f>'[4]фин.обеспеч.на 01.09.2021'!$T$30</f>
        <v>0</v>
      </c>
      <c r="AZ21" s="6">
        <f t="shared" si="10"/>
        <v>-700</v>
      </c>
      <c r="BA21" s="51">
        <f t="shared" si="11"/>
        <v>-1595.9</v>
      </c>
      <c r="BB21" s="7"/>
      <c r="BC21" s="119"/>
      <c r="BD21" s="7">
        <f>AZ21</f>
        <v>-700</v>
      </c>
      <c r="BE21" s="7">
        <f>BA21</f>
        <v>-1595.9</v>
      </c>
      <c r="BF21" s="7"/>
      <c r="BG21" s="130"/>
      <c r="BH21" s="99">
        <f>[2]План!Q14</f>
        <v>29175</v>
      </c>
      <c r="BI21" s="124">
        <f>[2]План!R14+BW21</f>
        <v>120056.57</v>
      </c>
      <c r="BJ21" s="99">
        <f>[3]План!Q14</f>
        <v>29175</v>
      </c>
      <c r="BK21" s="124">
        <f>[3]План!R14+BY21</f>
        <v>120056.57</v>
      </c>
      <c r="BL21" s="99">
        <f>'[4]Объемы на 01.09.2021'!$W$30</f>
        <v>2634</v>
      </c>
      <c r="BM21" s="124">
        <f>'[4]фин.обеспеч.на 01.09.2021'!$W$30</f>
        <v>424822.91</v>
      </c>
      <c r="BN21" s="6">
        <f t="shared" si="12"/>
        <v>0</v>
      </c>
      <c r="BO21" s="51">
        <f t="shared" si="13"/>
        <v>0</v>
      </c>
      <c r="BP21" s="7"/>
      <c r="BQ21" s="119"/>
      <c r="BR21" s="7"/>
      <c r="BS21" s="119"/>
      <c r="BT21" s="7"/>
      <c r="BU21" s="130"/>
      <c r="BV21" s="99">
        <f>[2]План!U14</f>
        <v>1553</v>
      </c>
      <c r="BW21" s="124">
        <f>[2]План!V14</f>
        <v>3629.73</v>
      </c>
      <c r="BX21" s="99">
        <f>[3]План!U14</f>
        <v>923</v>
      </c>
      <c r="BY21" s="124">
        <f>[3]План!V14</f>
        <v>1976.77</v>
      </c>
      <c r="BZ21" s="99">
        <f>'[4]Объемы на 01.09.2021'!$AA$30</f>
        <v>0</v>
      </c>
      <c r="CA21" s="124">
        <f>'[4]фин.обеспеч.на 01.09.2021'!$AA$30</f>
        <v>0</v>
      </c>
      <c r="CB21" s="6">
        <f t="shared" si="14"/>
        <v>-630</v>
      </c>
      <c r="CC21" s="51">
        <f t="shared" si="15"/>
        <v>-1652.96</v>
      </c>
      <c r="CD21" s="7"/>
      <c r="CE21" s="134"/>
      <c r="CF21" s="7"/>
      <c r="CG21" s="134"/>
      <c r="CH21" s="7"/>
      <c r="CI21" s="139"/>
    </row>
    <row r="22" spans="1:87" s="2" customFormat="1" x14ac:dyDescent="0.25">
      <c r="A22" s="26">
        <v>9</v>
      </c>
      <c r="B22" s="29" t="str">
        <f>'Скорая медицинская помощь'!B22</f>
        <v>ГБ № 2</v>
      </c>
      <c r="C22" s="98">
        <f>[2]План!E15</f>
        <v>8651</v>
      </c>
      <c r="D22" s="123">
        <f>[2]План!F15</f>
        <v>50003.632872499809</v>
      </c>
      <c r="E22" s="98">
        <f>[3]План!E15</f>
        <v>8651</v>
      </c>
      <c r="F22" s="123">
        <f>[3]План!F15</f>
        <v>50003.632872499809</v>
      </c>
      <c r="G22" s="123">
        <f>[3]План!G15</f>
        <v>3833.7328724998074</v>
      </c>
      <c r="H22" s="98">
        <f>'[4]Объемы на 01.09.2021'!$J$31</f>
        <v>501</v>
      </c>
      <c r="I22" s="123">
        <f>'[4]фин.обеспеч.на 01.09.2021'!$J$31</f>
        <v>1920.1464284668</v>
      </c>
      <c r="J22" s="6">
        <f t="shared" si="0"/>
        <v>0</v>
      </c>
      <c r="K22" s="51">
        <f t="shared" si="1"/>
        <v>0</v>
      </c>
      <c r="L22" s="7"/>
      <c r="M22" s="119"/>
      <c r="N22" s="7"/>
      <c r="O22" s="119"/>
      <c r="P22" s="7"/>
      <c r="Q22" s="243"/>
      <c r="R22" s="263">
        <f>[2]План!J15</f>
        <v>37850</v>
      </c>
      <c r="S22" s="123">
        <f>[2]План!K15</f>
        <v>39750.65</v>
      </c>
      <c r="T22" s="123">
        <f>[2]ГБ2!$U$102</f>
        <v>9374</v>
      </c>
      <c r="U22" s="264">
        <f>[2]ГБ2!$X$102</f>
        <v>9622.2199999999993</v>
      </c>
      <c r="V22" s="263">
        <f>[3]План!J15</f>
        <v>41216</v>
      </c>
      <c r="W22" s="123">
        <f>[3]План!K15</f>
        <v>43205.79</v>
      </c>
      <c r="X22" s="123">
        <f>[3]ГБ2!$U$102</f>
        <v>12740</v>
      </c>
      <c r="Y22" s="264">
        <f>[3]ГБ2!$X$102</f>
        <v>13077.36</v>
      </c>
      <c r="Z22" s="263">
        <f>'[4]Объемы на 01.09.2021'!$N$31</f>
        <v>9374</v>
      </c>
      <c r="AA22" s="264">
        <f>'[4]фин.обеспеч.на 01.09.2021'!$N$31</f>
        <v>9622.2199999999993</v>
      </c>
      <c r="AB22" s="287">
        <f>'[4]Объемы на 01.09.2021'!$Q$31</f>
        <v>1177</v>
      </c>
      <c r="AC22" s="287">
        <f>'[4]фин.обеспеч.на 01.09.2021'!$Q$31</f>
        <v>2488.6966448974599</v>
      </c>
      <c r="AD22" s="277">
        <f t="shared" si="2"/>
        <v>3366</v>
      </c>
      <c r="AE22" s="278">
        <f t="shared" si="3"/>
        <v>3455.1399999999994</v>
      </c>
      <c r="AF22" s="277">
        <f t="shared" si="4"/>
        <v>3366</v>
      </c>
      <c r="AG22" s="278">
        <f t="shared" si="5"/>
        <v>3455.1400000000012</v>
      </c>
      <c r="AH22" s="247">
        <v>3366</v>
      </c>
      <c r="AI22" s="243">
        <v>3455.14</v>
      </c>
      <c r="AJ22" s="251">
        <f t="shared" si="6"/>
        <v>3366</v>
      </c>
      <c r="AK22" s="119">
        <f t="shared" si="7"/>
        <v>3455.1399999999994</v>
      </c>
      <c r="AL22" s="7">
        <f t="shared" si="8"/>
        <v>3366</v>
      </c>
      <c r="AM22" s="130">
        <f t="shared" si="9"/>
        <v>3455.1400000000012</v>
      </c>
      <c r="AN22" s="251"/>
      <c r="AO22" s="119"/>
      <c r="AP22" s="119"/>
      <c r="AQ22" s="130"/>
      <c r="AR22" s="251"/>
      <c r="AS22" s="130"/>
      <c r="AT22" s="255">
        <f>[2]План!O15</f>
        <v>2650</v>
      </c>
      <c r="AU22" s="123">
        <f>[2]План!P15</f>
        <v>5710.119999999999</v>
      </c>
      <c r="AV22" s="98">
        <f>[3]План!O15</f>
        <v>2150</v>
      </c>
      <c r="AW22" s="123">
        <f>[3]План!P15</f>
        <v>4625.9800000000005</v>
      </c>
      <c r="AX22" s="98">
        <f>'[4]Объемы на 01.09.2021'!$T$31</f>
        <v>0</v>
      </c>
      <c r="AY22" s="123">
        <f>'[4]фин.обеспеч.на 01.09.2021'!$T$31</f>
        <v>0</v>
      </c>
      <c r="AZ22" s="6">
        <f t="shared" si="10"/>
        <v>-500</v>
      </c>
      <c r="BA22" s="51">
        <f t="shared" si="11"/>
        <v>-1084.1399999999985</v>
      </c>
      <c r="BB22" s="7"/>
      <c r="BC22" s="119"/>
      <c r="BD22" s="7">
        <f t="shared" ref="BD22:BD53" si="16">AZ22</f>
        <v>-500</v>
      </c>
      <c r="BE22" s="7">
        <f t="shared" ref="BE22:BE53" si="17">BA22</f>
        <v>-1084.1399999999985</v>
      </c>
      <c r="BF22" s="7"/>
      <c r="BG22" s="130"/>
      <c r="BH22" s="98">
        <f>[2]План!Q15</f>
        <v>17600</v>
      </c>
      <c r="BI22" s="123">
        <f>[2]План!R15+BW22</f>
        <v>89997.78</v>
      </c>
      <c r="BJ22" s="98">
        <f>[3]План!Q15</f>
        <v>17600</v>
      </c>
      <c r="BK22" s="123">
        <f>[3]План!R15+BY22</f>
        <v>89997.78</v>
      </c>
      <c r="BL22" s="98">
        <f>'[4]Объемы на 01.09.2021'!$W$31</f>
        <v>5757</v>
      </c>
      <c r="BM22" s="123">
        <f>'[4]фин.обеспеч.на 01.09.2021'!$W$31</f>
        <v>749373.23</v>
      </c>
      <c r="BN22" s="6">
        <f t="shared" si="12"/>
        <v>0</v>
      </c>
      <c r="BO22" s="51">
        <f t="shared" si="13"/>
        <v>0</v>
      </c>
      <c r="BP22" s="7"/>
      <c r="BQ22" s="119"/>
      <c r="BR22" s="7"/>
      <c r="BS22" s="119"/>
      <c r="BT22" s="7"/>
      <c r="BU22" s="130"/>
      <c r="BV22" s="98">
        <f>[2]План!U15</f>
        <v>4360</v>
      </c>
      <c r="BW22" s="123">
        <f>[2]План!V15</f>
        <v>14075.439999999999</v>
      </c>
      <c r="BX22" s="98">
        <f>[3]План!U15</f>
        <v>4270</v>
      </c>
      <c r="BY22" s="123">
        <f>[3]План!V15</f>
        <v>13819.24</v>
      </c>
      <c r="BZ22" s="98">
        <f>'[4]Объемы на 01.09.2021'!$AA$31</f>
        <v>15</v>
      </c>
      <c r="CA22" s="123">
        <f>'[4]фин.обеспеч.на 01.09.2021'!$AA$31</f>
        <v>6141.91</v>
      </c>
      <c r="CB22" s="6">
        <f t="shared" si="14"/>
        <v>-90</v>
      </c>
      <c r="CC22" s="51">
        <f t="shared" si="15"/>
        <v>-256.19999999999891</v>
      </c>
      <c r="CD22" s="7"/>
      <c r="CE22" s="134"/>
      <c r="CF22" s="7"/>
      <c r="CG22" s="134"/>
      <c r="CH22" s="7"/>
      <c r="CI22" s="139"/>
    </row>
    <row r="23" spans="1:87" s="2" customFormat="1" x14ac:dyDescent="0.25">
      <c r="A23" s="28">
        <v>10</v>
      </c>
      <c r="B23" s="30" t="str">
        <f>'Скорая медицинская помощь'!B23</f>
        <v>Род.дом</v>
      </c>
      <c r="C23" s="99">
        <f>[2]План!E16</f>
        <v>0</v>
      </c>
      <c r="D23" s="124">
        <f>[2]План!F16</f>
        <v>0</v>
      </c>
      <c r="E23" s="99">
        <f>[3]План!E16</f>
        <v>0</v>
      </c>
      <c r="F23" s="124">
        <f>[3]План!F16</f>
        <v>0</v>
      </c>
      <c r="G23" s="124">
        <f>[3]План!G16</f>
        <v>0</v>
      </c>
      <c r="H23" s="99">
        <f>'[4]Объемы на 01.09.2021'!$J$35</f>
        <v>0</v>
      </c>
      <c r="I23" s="124">
        <f>'[4]фин.обеспеч.на 01.09.2021'!$J$35</f>
        <v>0</v>
      </c>
      <c r="J23" s="6">
        <f t="shared" si="0"/>
        <v>0</v>
      </c>
      <c r="K23" s="51">
        <f t="shared" si="1"/>
        <v>0</v>
      </c>
      <c r="L23" s="7"/>
      <c r="M23" s="119"/>
      <c r="N23" s="7"/>
      <c r="O23" s="119"/>
      <c r="P23" s="7"/>
      <c r="Q23" s="243"/>
      <c r="R23" s="265">
        <f>[2]План!J16</f>
        <v>20970</v>
      </c>
      <c r="S23" s="124">
        <f>[2]План!K16</f>
        <v>25175.23</v>
      </c>
      <c r="T23" s="124"/>
      <c r="U23" s="266"/>
      <c r="V23" s="265">
        <f>[3]План!J16</f>
        <v>18320</v>
      </c>
      <c r="W23" s="124">
        <f>[3]План!K16</f>
        <v>21991.72</v>
      </c>
      <c r="X23" s="124"/>
      <c r="Y23" s="266"/>
      <c r="Z23" s="265">
        <f>'[4]Объемы на 01.09.2021'!$N$35</f>
        <v>0</v>
      </c>
      <c r="AA23" s="266">
        <f>'[4]фин.обеспеч.на 01.09.2021'!$N$35</f>
        <v>0</v>
      </c>
      <c r="AB23" s="288">
        <f>'[4]Объемы на 01.09.2021'!$Q$35</f>
        <v>300</v>
      </c>
      <c r="AC23" s="288">
        <f>'[4]фин.обеспеч.на 01.09.2021'!$Q$35</f>
        <v>640.73068603515605</v>
      </c>
      <c r="AD23" s="277">
        <f t="shared" si="2"/>
        <v>-2650</v>
      </c>
      <c r="AE23" s="278">
        <f t="shared" si="3"/>
        <v>-3183.5099999999984</v>
      </c>
      <c r="AF23" s="277">
        <f t="shared" si="4"/>
        <v>0</v>
      </c>
      <c r="AG23" s="278">
        <f t="shared" si="5"/>
        <v>0</v>
      </c>
      <c r="AH23" s="247">
        <v>-2650</v>
      </c>
      <c r="AI23" s="243">
        <v>-3183.51</v>
      </c>
      <c r="AJ23" s="251">
        <f t="shared" si="6"/>
        <v>-2650</v>
      </c>
      <c r="AK23" s="119">
        <f t="shared" si="7"/>
        <v>-3183.5099999999984</v>
      </c>
      <c r="AL23" s="7">
        <f t="shared" si="8"/>
        <v>0</v>
      </c>
      <c r="AM23" s="130">
        <f t="shared" si="9"/>
        <v>0</v>
      </c>
      <c r="AN23" s="251"/>
      <c r="AO23" s="119"/>
      <c r="AP23" s="119"/>
      <c r="AQ23" s="130"/>
      <c r="AR23" s="251"/>
      <c r="AS23" s="130"/>
      <c r="AT23" s="256">
        <f>[2]План!O16</f>
        <v>485</v>
      </c>
      <c r="AU23" s="124">
        <f>[2]План!P16</f>
        <v>1075.6300000000001</v>
      </c>
      <c r="AV23" s="99">
        <f>[3]План!O16</f>
        <v>485</v>
      </c>
      <c r="AW23" s="124">
        <f>[3]План!P16</f>
        <v>1075.6300000000001</v>
      </c>
      <c r="AX23" s="99">
        <f>'[4]Объемы на 01.09.2021'!$T$35</f>
        <v>0</v>
      </c>
      <c r="AY23" s="124">
        <f>'[4]фин.обеспеч.на 01.09.2021'!$T$35</f>
        <v>0</v>
      </c>
      <c r="AZ23" s="6">
        <f t="shared" si="10"/>
        <v>0</v>
      </c>
      <c r="BA23" s="51">
        <f t="shared" si="11"/>
        <v>0</v>
      </c>
      <c r="BB23" s="7"/>
      <c r="BC23" s="119"/>
      <c r="BD23" s="7"/>
      <c r="BE23" s="7"/>
      <c r="BF23" s="7"/>
      <c r="BG23" s="130"/>
      <c r="BH23" s="99">
        <f>[2]План!Q16</f>
        <v>8505</v>
      </c>
      <c r="BI23" s="124">
        <f>[2]План!R16+BW23</f>
        <v>51364.02</v>
      </c>
      <c r="BJ23" s="99">
        <f>[3]План!Q16</f>
        <v>8505</v>
      </c>
      <c r="BK23" s="124">
        <f>[3]План!R16+BY23</f>
        <v>51364.02</v>
      </c>
      <c r="BL23" s="99">
        <f>'[4]Объемы на 01.09.2021'!$W$35</f>
        <v>4336</v>
      </c>
      <c r="BM23" s="124">
        <f>'[4]фин.обеспеч.на 01.09.2021'!$W$35</f>
        <v>353008.08</v>
      </c>
      <c r="BN23" s="6">
        <f t="shared" si="12"/>
        <v>0</v>
      </c>
      <c r="BO23" s="51">
        <f t="shared" si="13"/>
        <v>0</v>
      </c>
      <c r="BP23" s="7"/>
      <c r="BQ23" s="119"/>
      <c r="BR23" s="7"/>
      <c r="BS23" s="119"/>
      <c r="BT23" s="7"/>
      <c r="BU23" s="130"/>
      <c r="BV23" s="99">
        <f>[2]План!U16</f>
        <v>1212</v>
      </c>
      <c r="BW23" s="124">
        <f>[2]План!V16</f>
        <v>1362.53</v>
      </c>
      <c r="BX23" s="99">
        <f>[3]План!U16</f>
        <v>1212</v>
      </c>
      <c r="BY23" s="124">
        <f>[3]План!V16</f>
        <v>1362.53</v>
      </c>
      <c r="BZ23" s="99">
        <f>'[4]Объемы на 01.09.2021'!$AA$35</f>
        <v>0</v>
      </c>
      <c r="CA23" s="124">
        <f>'[4]фин.обеспеч.на 01.09.2021'!$AA$35</f>
        <v>0</v>
      </c>
      <c r="CB23" s="6">
        <f t="shared" si="14"/>
        <v>0</v>
      </c>
      <c r="CC23" s="51">
        <f t="shared" si="15"/>
        <v>0</v>
      </c>
      <c r="CD23" s="7"/>
      <c r="CE23" s="134"/>
      <c r="CF23" s="7"/>
      <c r="CG23" s="134"/>
      <c r="CH23" s="7"/>
      <c r="CI23" s="139"/>
    </row>
    <row r="24" spans="1:87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98">
        <f>[2]План!E17</f>
        <v>0</v>
      </c>
      <c r="D24" s="123">
        <f>[2]План!F17</f>
        <v>0</v>
      </c>
      <c r="E24" s="98">
        <f>[3]План!E17</f>
        <v>0</v>
      </c>
      <c r="F24" s="123">
        <f>[3]План!F17</f>
        <v>0</v>
      </c>
      <c r="G24" s="123">
        <f>[3]План!G17</f>
        <v>0</v>
      </c>
      <c r="H24" s="98">
        <f>'[4]Объемы на 01.09.2021'!$J$32</f>
        <v>0</v>
      </c>
      <c r="I24" s="123">
        <f>'[4]фин.обеспеч.на 01.09.2021'!$J$32</f>
        <v>0</v>
      </c>
      <c r="J24" s="6">
        <f t="shared" si="0"/>
        <v>0</v>
      </c>
      <c r="K24" s="51">
        <f t="shared" si="1"/>
        <v>0</v>
      </c>
      <c r="L24" s="7"/>
      <c r="M24" s="119"/>
      <c r="N24" s="7"/>
      <c r="O24" s="119"/>
      <c r="P24" s="7"/>
      <c r="Q24" s="243"/>
      <c r="R24" s="263">
        <f>[2]План!J17</f>
        <v>0</v>
      </c>
      <c r="S24" s="123">
        <f>[2]План!K17</f>
        <v>0</v>
      </c>
      <c r="T24" s="123"/>
      <c r="U24" s="264"/>
      <c r="V24" s="263">
        <f>[3]План!J17</f>
        <v>0</v>
      </c>
      <c r="W24" s="123">
        <f>[3]План!K17</f>
        <v>0</v>
      </c>
      <c r="X24" s="123"/>
      <c r="Y24" s="264"/>
      <c r="Z24" s="263">
        <f>'[4]Объемы на 01.09.2021'!$N$32</f>
        <v>0</v>
      </c>
      <c r="AA24" s="264">
        <f>'[4]фин.обеспеч.на 01.09.2021'!$N$32</f>
        <v>0</v>
      </c>
      <c r="AB24" s="287">
        <f>'[4]Объемы на 01.09.2021'!$Q$32</f>
        <v>0</v>
      </c>
      <c r="AC24" s="287">
        <f>'[4]фин.обеспеч.на 01.09.2021'!$Q$32</f>
        <v>0</v>
      </c>
      <c r="AD24" s="277">
        <f t="shared" si="2"/>
        <v>0</v>
      </c>
      <c r="AE24" s="278">
        <f t="shared" si="3"/>
        <v>0</v>
      </c>
      <c r="AF24" s="277">
        <f t="shared" si="4"/>
        <v>0</v>
      </c>
      <c r="AG24" s="278">
        <f t="shared" si="5"/>
        <v>0</v>
      </c>
      <c r="AH24" s="247"/>
      <c r="AI24" s="243"/>
      <c r="AJ24" s="251">
        <f t="shared" si="6"/>
        <v>0</v>
      </c>
      <c r="AK24" s="119">
        <f t="shared" si="7"/>
        <v>0</v>
      </c>
      <c r="AL24" s="7">
        <f t="shared" si="8"/>
        <v>0</v>
      </c>
      <c r="AM24" s="130">
        <f t="shared" si="9"/>
        <v>0</v>
      </c>
      <c r="AN24" s="251"/>
      <c r="AO24" s="119"/>
      <c r="AP24" s="119"/>
      <c r="AQ24" s="130"/>
      <c r="AR24" s="251"/>
      <c r="AS24" s="130"/>
      <c r="AT24" s="255">
        <f>[2]План!O17</f>
        <v>0</v>
      </c>
      <c r="AU24" s="123">
        <f>[2]План!P17</f>
        <v>0</v>
      </c>
      <c r="AV24" s="98">
        <f>[3]План!O17</f>
        <v>0</v>
      </c>
      <c r="AW24" s="123">
        <f>[3]План!P17</f>
        <v>0</v>
      </c>
      <c r="AX24" s="98">
        <f>'[4]Объемы на 01.09.2021'!$T$32</f>
        <v>0</v>
      </c>
      <c r="AY24" s="123">
        <f>'[4]фин.обеспеч.на 01.09.2021'!$T$32</f>
        <v>0</v>
      </c>
      <c r="AZ24" s="6">
        <f t="shared" si="10"/>
        <v>0</v>
      </c>
      <c r="BA24" s="51">
        <f t="shared" si="11"/>
        <v>0</v>
      </c>
      <c r="BB24" s="7"/>
      <c r="BC24" s="119"/>
      <c r="BD24" s="7"/>
      <c r="BE24" s="7"/>
      <c r="BF24" s="7"/>
      <c r="BG24" s="130"/>
      <c r="BH24" s="98">
        <f>[2]План!Q17</f>
        <v>0</v>
      </c>
      <c r="BI24" s="123">
        <f>[2]План!R17+BW24</f>
        <v>0</v>
      </c>
      <c r="BJ24" s="98">
        <f>[3]План!Q17</f>
        <v>0</v>
      </c>
      <c r="BK24" s="123">
        <f>[3]План!R17+BY24</f>
        <v>0</v>
      </c>
      <c r="BL24" s="98">
        <f>'[4]Объемы на 01.09.2021'!$W$32</f>
        <v>1241</v>
      </c>
      <c r="BM24" s="123">
        <f>'[4]фин.обеспеч.на 01.09.2021'!$W$32</f>
        <v>93477.65</v>
      </c>
      <c r="BN24" s="6">
        <f t="shared" si="12"/>
        <v>0</v>
      </c>
      <c r="BO24" s="51">
        <f t="shared" si="13"/>
        <v>0</v>
      </c>
      <c r="BP24" s="7"/>
      <c r="BQ24" s="119"/>
      <c r="BR24" s="7"/>
      <c r="BS24" s="119"/>
      <c r="BT24" s="7"/>
      <c r="BU24" s="130"/>
      <c r="BV24" s="98">
        <f>[2]План!U17</f>
        <v>0</v>
      </c>
      <c r="BW24" s="123">
        <f>[2]План!V17</f>
        <v>0</v>
      </c>
      <c r="BX24" s="98">
        <f>[3]План!U17</f>
        <v>0</v>
      </c>
      <c r="BY24" s="123">
        <f>[3]План!V17</f>
        <v>0</v>
      </c>
      <c r="BZ24" s="98">
        <f>'[4]Объемы на 01.09.2021'!$AA$32</f>
        <v>0</v>
      </c>
      <c r="CA24" s="123">
        <f>'[4]фин.обеспеч.на 01.09.2021'!$AA$32</f>
        <v>0</v>
      </c>
      <c r="CB24" s="6">
        <f t="shared" si="14"/>
        <v>0</v>
      </c>
      <c r="CC24" s="51">
        <f t="shared" si="15"/>
        <v>0</v>
      </c>
      <c r="CD24" s="7"/>
      <c r="CE24" s="134"/>
      <c r="CF24" s="7"/>
      <c r="CG24" s="134"/>
      <c r="CH24" s="7"/>
      <c r="CI24" s="139"/>
    </row>
    <row r="25" spans="1:87" s="2" customFormat="1" x14ac:dyDescent="0.25">
      <c r="A25" s="28">
        <v>12</v>
      </c>
      <c r="B25" s="30" t="str">
        <f>'Скорая медицинская помощь'!B25</f>
        <v>ГП № 1</v>
      </c>
      <c r="C25" s="99">
        <f>[2]План!E18</f>
        <v>13530</v>
      </c>
      <c r="D25" s="124">
        <f>[2]План!F18</f>
        <v>76869.748697523071</v>
      </c>
      <c r="E25" s="99">
        <f>[3]План!E18</f>
        <v>13530</v>
      </c>
      <c r="F25" s="124">
        <f>[3]План!F18</f>
        <v>76869.748697523071</v>
      </c>
      <c r="G25" s="124">
        <f>[3]План!G18</f>
        <v>4770.2586975230852</v>
      </c>
      <c r="H25" s="99">
        <f>'[4]Объемы на 01.09.2021'!$J$33</f>
        <v>498</v>
      </c>
      <c r="I25" s="124">
        <f>'[4]фин.обеспеч.на 01.09.2021'!$J$33</f>
        <v>1720.2218623046901</v>
      </c>
      <c r="J25" s="6">
        <f t="shared" si="0"/>
        <v>0</v>
      </c>
      <c r="K25" s="51">
        <f t="shared" si="1"/>
        <v>0</v>
      </c>
      <c r="L25" s="7"/>
      <c r="M25" s="119"/>
      <c r="N25" s="7"/>
      <c r="O25" s="119"/>
      <c r="P25" s="7"/>
      <c r="Q25" s="243"/>
      <c r="R25" s="265">
        <f>[2]План!J18</f>
        <v>42000</v>
      </c>
      <c r="S25" s="124">
        <f>[2]План!K18</f>
        <v>40533.910000000003</v>
      </c>
      <c r="T25" s="124">
        <f>[2]ГП1!$U$102</f>
        <v>14388</v>
      </c>
      <c r="U25" s="266">
        <f>[2]ГП1!$X$102</f>
        <v>14768.99</v>
      </c>
      <c r="V25" s="265">
        <f>[3]План!J18</f>
        <v>43207</v>
      </c>
      <c r="W25" s="124">
        <f>[3]План!K18</f>
        <v>41772.880000000005</v>
      </c>
      <c r="X25" s="124">
        <f>[3]ГП1!$U$102</f>
        <v>15595</v>
      </c>
      <c r="Y25" s="266">
        <f>[3]ГП1!$X$102</f>
        <v>16007.96</v>
      </c>
      <c r="Z25" s="265">
        <f>'[4]Объемы на 01.09.2021'!$N$33</f>
        <v>14388</v>
      </c>
      <c r="AA25" s="266">
        <f>'[4]фин.обеспеч.на 01.09.2021'!$N$33</f>
        <v>14768.99</v>
      </c>
      <c r="AB25" s="288">
        <f>'[4]Объемы на 01.09.2021'!$Q$33</f>
        <v>10331</v>
      </c>
      <c r="AC25" s="288">
        <f>'[4]фин.обеспеч.на 01.09.2021'!$Q$33</f>
        <v>24426.777272583</v>
      </c>
      <c r="AD25" s="277">
        <f t="shared" si="2"/>
        <v>1207</v>
      </c>
      <c r="AE25" s="278">
        <f t="shared" si="3"/>
        <v>1238.9700000000012</v>
      </c>
      <c r="AF25" s="277">
        <f t="shared" si="4"/>
        <v>1207</v>
      </c>
      <c r="AG25" s="278">
        <f t="shared" si="5"/>
        <v>1238.9699999999993</v>
      </c>
      <c r="AH25" s="247">
        <v>1207</v>
      </c>
      <c r="AI25" s="243">
        <f>ROUND(AH25*1026.48/1000,1)</f>
        <v>1239</v>
      </c>
      <c r="AJ25" s="251">
        <f t="shared" si="6"/>
        <v>1207</v>
      </c>
      <c r="AK25" s="119">
        <f t="shared" si="7"/>
        <v>1238.9700000000012</v>
      </c>
      <c r="AL25" s="7">
        <f t="shared" si="8"/>
        <v>1207</v>
      </c>
      <c r="AM25" s="130">
        <f t="shared" si="9"/>
        <v>1238.9699999999993</v>
      </c>
      <c r="AN25" s="251"/>
      <c r="AO25" s="119"/>
      <c r="AP25" s="119"/>
      <c r="AQ25" s="130"/>
      <c r="AR25" s="251"/>
      <c r="AS25" s="130"/>
      <c r="AT25" s="256">
        <f>[2]План!O18</f>
        <v>19815</v>
      </c>
      <c r="AU25" s="124">
        <f>[2]План!P18</f>
        <v>46806.159999999996</v>
      </c>
      <c r="AV25" s="99">
        <f>[3]План!O18</f>
        <v>18315</v>
      </c>
      <c r="AW25" s="124">
        <f>[3]План!P18</f>
        <v>43375.28</v>
      </c>
      <c r="AX25" s="99">
        <f>'[4]Объемы на 01.09.2021'!$T$33</f>
        <v>0</v>
      </c>
      <c r="AY25" s="124">
        <f>'[4]фин.обеспеч.на 01.09.2021'!$T$33</f>
        <v>0</v>
      </c>
      <c r="AZ25" s="6">
        <f t="shared" si="10"/>
        <v>-1500</v>
      </c>
      <c r="BA25" s="51">
        <f t="shared" si="11"/>
        <v>-3430.8799999999974</v>
      </c>
      <c r="BB25" s="7"/>
      <c r="BC25" s="119"/>
      <c r="BD25" s="7">
        <f t="shared" si="16"/>
        <v>-1500</v>
      </c>
      <c r="BE25" s="7">
        <f t="shared" si="17"/>
        <v>-3430.8799999999974</v>
      </c>
      <c r="BF25" s="7"/>
      <c r="BG25" s="130"/>
      <c r="BH25" s="99">
        <f>[2]План!Q18</f>
        <v>39658</v>
      </c>
      <c r="BI25" s="124">
        <f>[2]План!R18+BW25</f>
        <v>32128.02</v>
      </c>
      <c r="BJ25" s="99">
        <f>[3]План!Q18</f>
        <v>39658</v>
      </c>
      <c r="BK25" s="124">
        <f>[3]План!R18+BY25</f>
        <v>54128.02</v>
      </c>
      <c r="BL25" s="99">
        <f>'[4]Объемы на 01.09.2021'!$W$33</f>
        <v>0</v>
      </c>
      <c r="BM25" s="124">
        <f>'[4]фин.обеспеч.на 01.09.2021'!$W$33</f>
        <v>0</v>
      </c>
      <c r="BN25" s="6">
        <f t="shared" si="12"/>
        <v>0</v>
      </c>
      <c r="BO25" s="51">
        <f t="shared" si="13"/>
        <v>21999.999999999996</v>
      </c>
      <c r="BP25" s="7"/>
      <c r="BQ25" s="119"/>
      <c r="BR25" s="7"/>
      <c r="BS25" s="119">
        <f t="shared" ref="BS25:BS34" si="18">BO25</f>
        <v>21999.999999999996</v>
      </c>
      <c r="BT25" s="7"/>
      <c r="BU25" s="130"/>
      <c r="BV25" s="99">
        <f>[2]План!U18</f>
        <v>1614</v>
      </c>
      <c r="BW25" s="124">
        <f>[2]План!V18</f>
        <v>3973.2299999999996</v>
      </c>
      <c r="BX25" s="99">
        <f>[3]План!U18</f>
        <v>1236</v>
      </c>
      <c r="BY25" s="124">
        <f>[3]План!V18</f>
        <v>3403.85</v>
      </c>
      <c r="BZ25" s="99">
        <f>'[4]Объемы на 01.09.2021'!$AA$33</f>
        <v>0</v>
      </c>
      <c r="CA25" s="124">
        <f>'[4]фин.обеспеч.на 01.09.2021'!$AA$33</f>
        <v>0</v>
      </c>
      <c r="CB25" s="6">
        <f t="shared" si="14"/>
        <v>-378</v>
      </c>
      <c r="CC25" s="51">
        <f t="shared" si="15"/>
        <v>-569.37999999999965</v>
      </c>
      <c r="CD25" s="7"/>
      <c r="CE25" s="134"/>
      <c r="CF25" s="7"/>
      <c r="CG25" s="134"/>
      <c r="CH25" s="7"/>
      <c r="CI25" s="139"/>
    </row>
    <row r="26" spans="1:87" s="2" customFormat="1" x14ac:dyDescent="0.25">
      <c r="A26" s="26">
        <v>13</v>
      </c>
      <c r="B26" s="30" t="str">
        <f>'Скорая медицинская помощь'!B26</f>
        <v>ГП № 3</v>
      </c>
      <c r="C26" s="99">
        <f>[2]План!E19</f>
        <v>14412</v>
      </c>
      <c r="D26" s="124">
        <f>[2]План!F19</f>
        <v>83008.602758447902</v>
      </c>
      <c r="E26" s="99">
        <f>[3]План!E19</f>
        <v>14412</v>
      </c>
      <c r="F26" s="124">
        <f>[3]План!F19</f>
        <v>83008.602758447902</v>
      </c>
      <c r="G26" s="124">
        <f>[3]План!G19</f>
        <v>6225.9327584479106</v>
      </c>
      <c r="H26" s="99">
        <f>'[4]Объемы на 01.09.2021'!$J$34</f>
        <v>567</v>
      </c>
      <c r="I26" s="124">
        <f>'[4]фин.обеспеч.на 01.09.2021'!$J$34</f>
        <v>1962.2784807128899</v>
      </c>
      <c r="J26" s="6">
        <f t="shared" si="0"/>
        <v>0</v>
      </c>
      <c r="K26" s="51">
        <f t="shared" si="1"/>
        <v>0</v>
      </c>
      <c r="L26" s="7"/>
      <c r="M26" s="119"/>
      <c r="N26" s="7"/>
      <c r="O26" s="119"/>
      <c r="P26" s="7"/>
      <c r="Q26" s="243"/>
      <c r="R26" s="265">
        <f>[2]План!J19</f>
        <v>48500</v>
      </c>
      <c r="S26" s="124">
        <f>[2]План!K19</f>
        <v>43406.039999999994</v>
      </c>
      <c r="T26" s="124">
        <f>[2]ГП3!$U$102</f>
        <v>14057</v>
      </c>
      <c r="U26" s="266">
        <f>[2]ГП3!$X$102</f>
        <v>14429.23</v>
      </c>
      <c r="V26" s="265">
        <f>[3]План!J19</f>
        <v>53970</v>
      </c>
      <c r="W26" s="124">
        <f>[3]План!K19</f>
        <v>49020.88</v>
      </c>
      <c r="X26" s="124">
        <f>[3]ГП3!$U$102</f>
        <v>19527</v>
      </c>
      <c r="Y26" s="266">
        <f>[3]ГП3!$X$102</f>
        <v>20044.07</v>
      </c>
      <c r="Z26" s="265">
        <f>'[4]Объемы на 01.09.2021'!$N$34</f>
        <v>14057</v>
      </c>
      <c r="AA26" s="266">
        <f>'[4]фин.обеспеч.на 01.09.2021'!$N$34</f>
        <v>14429.23</v>
      </c>
      <c r="AB26" s="288">
        <f>'[4]Объемы на 01.09.2021'!$Q$34</f>
        <v>3547</v>
      </c>
      <c r="AC26" s="288">
        <f>'[4]фин.обеспеч.на 01.09.2021'!$Q$34</f>
        <v>7429.4124481201197</v>
      </c>
      <c r="AD26" s="277">
        <f t="shared" si="2"/>
        <v>5470</v>
      </c>
      <c r="AE26" s="278">
        <f t="shared" si="3"/>
        <v>5614.8400000000038</v>
      </c>
      <c r="AF26" s="277">
        <f t="shared" si="4"/>
        <v>5470</v>
      </c>
      <c r="AG26" s="278">
        <f t="shared" si="5"/>
        <v>5614.84</v>
      </c>
      <c r="AH26" s="247">
        <v>5470</v>
      </c>
      <c r="AI26" s="243">
        <v>5614.85</v>
      </c>
      <c r="AJ26" s="251">
        <f t="shared" si="6"/>
        <v>5470</v>
      </c>
      <c r="AK26" s="119">
        <f t="shared" si="7"/>
        <v>5614.8400000000038</v>
      </c>
      <c r="AL26" s="7">
        <f t="shared" si="8"/>
        <v>5470</v>
      </c>
      <c r="AM26" s="130">
        <f t="shared" si="9"/>
        <v>5614.84</v>
      </c>
      <c r="AN26" s="251"/>
      <c r="AO26" s="119"/>
      <c r="AP26" s="119"/>
      <c r="AQ26" s="130"/>
      <c r="AR26" s="251"/>
      <c r="AS26" s="130"/>
      <c r="AT26" s="256">
        <f>[2]План!O19</f>
        <v>5647</v>
      </c>
      <c r="AU26" s="124">
        <f>[2]План!P19</f>
        <v>11821.189999999999</v>
      </c>
      <c r="AV26" s="99">
        <f>[3]План!O19</f>
        <v>5647</v>
      </c>
      <c r="AW26" s="124">
        <f>[3]План!P19</f>
        <v>11821.189999999999</v>
      </c>
      <c r="AX26" s="99">
        <f>'[4]Объемы на 01.09.2021'!$T$34</f>
        <v>0</v>
      </c>
      <c r="AY26" s="124">
        <f>'[4]фин.обеспеч.на 01.09.2021'!$T$34</f>
        <v>0</v>
      </c>
      <c r="AZ26" s="6">
        <f t="shared" si="10"/>
        <v>0</v>
      </c>
      <c r="BA26" s="51">
        <f t="shared" si="11"/>
        <v>0</v>
      </c>
      <c r="BB26" s="7"/>
      <c r="BC26" s="119"/>
      <c r="BD26" s="7"/>
      <c r="BE26" s="7"/>
      <c r="BF26" s="7"/>
      <c r="BG26" s="130"/>
      <c r="BH26" s="99">
        <f>[2]План!Q19</f>
        <v>38140</v>
      </c>
      <c r="BI26" s="124">
        <f>[2]План!R19+BW26</f>
        <v>75900.86</v>
      </c>
      <c r="BJ26" s="99">
        <f>[3]План!Q19</f>
        <v>38140</v>
      </c>
      <c r="BK26" s="124">
        <f>[3]План!R19+BY26</f>
        <v>78886.509999999995</v>
      </c>
      <c r="BL26" s="99">
        <f>'[4]Объемы на 01.09.2021'!$W$34</f>
        <v>0</v>
      </c>
      <c r="BM26" s="124">
        <f>'[4]фин.обеспеч.на 01.09.2021'!$W$34</f>
        <v>0</v>
      </c>
      <c r="BN26" s="6">
        <f t="shared" si="12"/>
        <v>0</v>
      </c>
      <c r="BO26" s="51">
        <f t="shared" si="13"/>
        <v>2985.6499999999942</v>
      </c>
      <c r="BP26" s="7"/>
      <c r="BQ26" s="119"/>
      <c r="BR26" s="7"/>
      <c r="BS26" s="119"/>
      <c r="BT26" s="7"/>
      <c r="BU26" s="130"/>
      <c r="BV26" s="99">
        <f>[2]План!U19</f>
        <v>1059</v>
      </c>
      <c r="BW26" s="124">
        <f>[2]План!V19</f>
        <v>3472.15</v>
      </c>
      <c r="BX26" s="99">
        <f>[3]План!U19</f>
        <v>909</v>
      </c>
      <c r="BY26" s="124">
        <f>[3]План!V19</f>
        <v>3045.15</v>
      </c>
      <c r="BZ26" s="99">
        <f>'[4]Объемы на 01.09.2021'!$AA$34</f>
        <v>0</v>
      </c>
      <c r="CA26" s="124">
        <f>'[4]фин.обеспеч.на 01.09.2021'!$AA$34</f>
        <v>0</v>
      </c>
      <c r="CB26" s="6">
        <f t="shared" si="14"/>
        <v>-150</v>
      </c>
      <c r="CC26" s="51">
        <f t="shared" si="15"/>
        <v>-427</v>
      </c>
      <c r="CD26" s="7"/>
      <c r="CE26" s="134"/>
      <c r="CF26" s="7"/>
      <c r="CG26" s="134"/>
      <c r="CH26" s="7"/>
      <c r="CI26" s="139"/>
    </row>
    <row r="27" spans="1:87" s="2" customFormat="1" x14ac:dyDescent="0.25">
      <c r="A27" s="28">
        <v>14</v>
      </c>
      <c r="B27" s="30" t="str">
        <f>'Скорая медицинская помощь'!B27</f>
        <v>ГДП № 1</v>
      </c>
      <c r="C27" s="99">
        <f>[2]План!E20</f>
        <v>25569</v>
      </c>
      <c r="D27" s="124">
        <f>[2]План!F20</f>
        <v>177003.57</v>
      </c>
      <c r="E27" s="99">
        <f>[3]План!E20</f>
        <v>25569</v>
      </c>
      <c r="F27" s="124">
        <f>[3]План!F20</f>
        <v>177003.57</v>
      </c>
      <c r="G27" s="124">
        <f>[3]План!G20</f>
        <v>0</v>
      </c>
      <c r="H27" s="99">
        <f>'[4]Объемы на 01.09.2021'!$J$37</f>
        <v>7988</v>
      </c>
      <c r="I27" s="124">
        <f>'[4]фин.обеспеч.на 01.09.2021'!$J$37</f>
        <v>35438.480132812503</v>
      </c>
      <c r="J27" s="6">
        <f t="shared" si="0"/>
        <v>0</v>
      </c>
      <c r="K27" s="51">
        <f t="shared" si="1"/>
        <v>0</v>
      </c>
      <c r="L27" s="7"/>
      <c r="M27" s="119"/>
      <c r="N27" s="7"/>
      <c r="O27" s="119"/>
      <c r="P27" s="7"/>
      <c r="Q27" s="243"/>
      <c r="R27" s="265">
        <f>[2]План!J20</f>
        <v>164941</v>
      </c>
      <c r="S27" s="124">
        <f>[2]План!K20</f>
        <v>142154.33999999997</v>
      </c>
      <c r="T27" s="124"/>
      <c r="U27" s="266"/>
      <c r="V27" s="265">
        <f>[3]План!J20</f>
        <v>154941</v>
      </c>
      <c r="W27" s="124">
        <f>[3]План!K20</f>
        <v>142154.33999999997</v>
      </c>
      <c r="X27" s="124"/>
      <c r="Y27" s="266"/>
      <c r="Z27" s="265">
        <f>'[4]Объемы на 01.09.2021'!$N$37</f>
        <v>0</v>
      </c>
      <c r="AA27" s="266">
        <f>'[4]фин.обеспеч.на 01.09.2021'!$N$37</f>
        <v>0</v>
      </c>
      <c r="AB27" s="288">
        <f>'[4]Объемы на 01.09.2021'!$Q$37</f>
        <v>21063</v>
      </c>
      <c r="AC27" s="288">
        <f>'[4]фин.обеспеч.на 01.09.2021'!$Q$37</f>
        <v>44074.5083519287</v>
      </c>
      <c r="AD27" s="277">
        <f t="shared" si="2"/>
        <v>-10000</v>
      </c>
      <c r="AE27" s="278">
        <f t="shared" si="3"/>
        <v>0</v>
      </c>
      <c r="AF27" s="277">
        <f t="shared" si="4"/>
        <v>0</v>
      </c>
      <c r="AG27" s="278">
        <f t="shared" si="5"/>
        <v>0</v>
      </c>
      <c r="AH27" s="247"/>
      <c r="AI27" s="243"/>
      <c r="AJ27" s="251">
        <f t="shared" si="6"/>
        <v>-10000</v>
      </c>
      <c r="AK27" s="119">
        <f t="shared" si="7"/>
        <v>0</v>
      </c>
      <c r="AL27" s="7">
        <f t="shared" si="8"/>
        <v>0</v>
      </c>
      <c r="AM27" s="130">
        <f t="shared" si="9"/>
        <v>0</v>
      </c>
      <c r="AN27" s="251"/>
      <c r="AO27" s="119"/>
      <c r="AP27" s="119"/>
      <c r="AQ27" s="130"/>
      <c r="AR27" s="251"/>
      <c r="AS27" s="130"/>
      <c r="AT27" s="256">
        <f>[2]План!O20</f>
        <v>38400</v>
      </c>
      <c r="AU27" s="124">
        <f>[2]План!P20</f>
        <v>80369.279999999999</v>
      </c>
      <c r="AV27" s="99">
        <f>[3]План!O20</f>
        <v>38400</v>
      </c>
      <c r="AW27" s="124">
        <f>[3]План!P20</f>
        <v>80369.279999999999</v>
      </c>
      <c r="AX27" s="99">
        <f>'[4]Объемы на 01.09.2021'!$T$37</f>
        <v>210</v>
      </c>
      <c r="AY27" s="124">
        <f>'[4]фин.обеспеч.на 01.09.2021'!$T$37</f>
        <v>12956.273203125</v>
      </c>
      <c r="AZ27" s="6">
        <f t="shared" si="10"/>
        <v>0</v>
      </c>
      <c r="BA27" s="51">
        <f t="shared" si="11"/>
        <v>0</v>
      </c>
      <c r="BB27" s="7"/>
      <c r="BC27" s="119"/>
      <c r="BD27" s="7"/>
      <c r="BE27" s="7"/>
      <c r="BF27" s="7"/>
      <c r="BG27" s="130"/>
      <c r="BH27" s="99">
        <f>[2]План!Q20</f>
        <v>59500</v>
      </c>
      <c r="BI27" s="124">
        <f>[2]План!R20+BW27</f>
        <v>85944.19</v>
      </c>
      <c r="BJ27" s="99">
        <f>[3]План!Q20</f>
        <v>59500</v>
      </c>
      <c r="BK27" s="124">
        <f>[3]План!R20+BY27</f>
        <v>85944.19</v>
      </c>
      <c r="BL27" s="99">
        <f>'[4]Объемы на 01.09.2021'!$W$37</f>
        <v>0</v>
      </c>
      <c r="BM27" s="124">
        <f>'[4]фин.обеспеч.на 01.09.2021'!$W$37</f>
        <v>0</v>
      </c>
      <c r="BN27" s="6">
        <f t="shared" si="12"/>
        <v>0</v>
      </c>
      <c r="BO27" s="51">
        <f t="shared" si="13"/>
        <v>0</v>
      </c>
      <c r="BP27" s="7"/>
      <c r="BQ27" s="119"/>
      <c r="BR27" s="7"/>
      <c r="BS27" s="119"/>
      <c r="BT27" s="7"/>
      <c r="BU27" s="130"/>
      <c r="BV27" s="99">
        <f>[2]План!U20</f>
        <v>2691</v>
      </c>
      <c r="BW27" s="124">
        <f>[2]План!V20</f>
        <v>5655.26</v>
      </c>
      <c r="BX27" s="99">
        <f>[3]План!U20</f>
        <v>2391</v>
      </c>
      <c r="BY27" s="124">
        <f>[3]План!V20</f>
        <v>4912.16</v>
      </c>
      <c r="BZ27" s="99">
        <f>'[4]Объемы на 01.09.2021'!$AA$37</f>
        <v>0</v>
      </c>
      <c r="CA27" s="124">
        <f>'[4]фин.обеспеч.на 01.09.2021'!$AA$37</f>
        <v>0</v>
      </c>
      <c r="CB27" s="6">
        <f t="shared" si="14"/>
        <v>-300</v>
      </c>
      <c r="CC27" s="51">
        <f t="shared" si="15"/>
        <v>-743.10000000000036</v>
      </c>
      <c r="CD27" s="7"/>
      <c r="CE27" s="134"/>
      <c r="CF27" s="7"/>
      <c r="CG27" s="134"/>
      <c r="CH27" s="7"/>
      <c r="CI27" s="139"/>
    </row>
    <row r="28" spans="1:87" s="2" customFormat="1" x14ac:dyDescent="0.25">
      <c r="A28" s="26">
        <v>15</v>
      </c>
      <c r="B28" s="30" t="str">
        <f>'Скорая медицинская помощь'!B28</f>
        <v>ГДП № 2</v>
      </c>
      <c r="C28" s="99">
        <f>[2]План!E21</f>
        <v>6538</v>
      </c>
      <c r="D28" s="124">
        <f>[2]План!F21</f>
        <v>48641.47</v>
      </c>
      <c r="E28" s="99">
        <f>[3]План!E21</f>
        <v>6538</v>
      </c>
      <c r="F28" s="124">
        <f>[3]План!F21</f>
        <v>48641.47</v>
      </c>
      <c r="G28" s="124">
        <f>[3]План!G21</f>
        <v>0</v>
      </c>
      <c r="H28" s="99">
        <f>'[4]Объемы на 01.09.2021'!$J$38</f>
        <v>2289</v>
      </c>
      <c r="I28" s="124">
        <f>'[4]фин.обеспеч.на 01.09.2021'!$J$38</f>
        <v>5760.2446829834007</v>
      </c>
      <c r="J28" s="6">
        <f t="shared" si="0"/>
        <v>0</v>
      </c>
      <c r="K28" s="51">
        <f t="shared" si="1"/>
        <v>0</v>
      </c>
      <c r="L28" s="7"/>
      <c r="M28" s="119"/>
      <c r="N28" s="7"/>
      <c r="O28" s="119"/>
      <c r="P28" s="7"/>
      <c r="Q28" s="243"/>
      <c r="R28" s="265">
        <f>[2]План!J21</f>
        <v>56000</v>
      </c>
      <c r="S28" s="124">
        <f>[2]План!K21</f>
        <v>49248.76999999999</v>
      </c>
      <c r="T28" s="124"/>
      <c r="U28" s="266"/>
      <c r="V28" s="265">
        <f>[3]План!J21</f>
        <v>56000</v>
      </c>
      <c r="W28" s="124">
        <f>[3]План!K21</f>
        <v>49248.76999999999</v>
      </c>
      <c r="X28" s="124"/>
      <c r="Y28" s="266"/>
      <c r="Z28" s="265">
        <f>'[4]Объемы на 01.09.2021'!$N$38</f>
        <v>0</v>
      </c>
      <c r="AA28" s="266">
        <f>'[4]фин.обеспеч.на 01.09.2021'!$N$38</f>
        <v>0</v>
      </c>
      <c r="AB28" s="288">
        <f>'[4]Объемы на 01.09.2021'!$Q$38</f>
        <v>3431</v>
      </c>
      <c r="AC28" s="288">
        <f>'[4]фин.обеспеч.на 01.09.2021'!$Q$38</f>
        <v>7180.9112824706999</v>
      </c>
      <c r="AD28" s="277">
        <f t="shared" si="2"/>
        <v>0</v>
      </c>
      <c r="AE28" s="278">
        <f t="shared" si="3"/>
        <v>0</v>
      </c>
      <c r="AF28" s="277">
        <f t="shared" si="4"/>
        <v>0</v>
      </c>
      <c r="AG28" s="278">
        <f t="shared" si="5"/>
        <v>0</v>
      </c>
      <c r="AH28" s="247"/>
      <c r="AI28" s="243"/>
      <c r="AJ28" s="251">
        <f t="shared" si="6"/>
        <v>0</v>
      </c>
      <c r="AK28" s="119">
        <f t="shared" si="7"/>
        <v>0</v>
      </c>
      <c r="AL28" s="7">
        <f t="shared" si="8"/>
        <v>0</v>
      </c>
      <c r="AM28" s="130">
        <f t="shared" si="9"/>
        <v>0</v>
      </c>
      <c r="AN28" s="251"/>
      <c r="AO28" s="119"/>
      <c r="AP28" s="119"/>
      <c r="AQ28" s="130"/>
      <c r="AR28" s="251"/>
      <c r="AS28" s="130"/>
      <c r="AT28" s="256">
        <f>[2]План!O21</f>
        <v>5950</v>
      </c>
      <c r="AU28" s="124">
        <f>[2]План!P21</f>
        <v>12453.05</v>
      </c>
      <c r="AV28" s="99">
        <f>[3]План!O21</f>
        <v>5950</v>
      </c>
      <c r="AW28" s="124">
        <f>[3]План!P21</f>
        <v>12453.05</v>
      </c>
      <c r="AX28" s="99">
        <f>'[4]Объемы на 01.09.2021'!$T$38</f>
        <v>0</v>
      </c>
      <c r="AY28" s="124">
        <f>'[4]фин.обеспеч.на 01.09.2021'!$T$38</f>
        <v>0</v>
      </c>
      <c r="AZ28" s="6">
        <f t="shared" si="10"/>
        <v>0</v>
      </c>
      <c r="BA28" s="51">
        <f t="shared" si="11"/>
        <v>0</v>
      </c>
      <c r="BB28" s="7"/>
      <c r="BC28" s="119"/>
      <c r="BD28" s="7"/>
      <c r="BE28" s="7"/>
      <c r="BF28" s="7"/>
      <c r="BG28" s="130"/>
      <c r="BH28" s="99">
        <f>[2]План!Q21</f>
        <v>19279</v>
      </c>
      <c r="BI28" s="124">
        <f>[2]План!R21+BW28</f>
        <v>25795.35</v>
      </c>
      <c r="BJ28" s="99">
        <f>[3]План!Q21</f>
        <v>19279</v>
      </c>
      <c r="BK28" s="124">
        <f>[3]План!R21+BY28</f>
        <v>29975.68</v>
      </c>
      <c r="BL28" s="99">
        <f>'[4]Объемы на 01.09.2021'!$W$38</f>
        <v>0</v>
      </c>
      <c r="BM28" s="124">
        <f>'[4]фин.обеспеч.на 01.09.2021'!$W$38</f>
        <v>0</v>
      </c>
      <c r="BN28" s="6">
        <f t="shared" si="12"/>
        <v>0</v>
      </c>
      <c r="BO28" s="51">
        <f t="shared" si="13"/>
        <v>4180.3300000000017</v>
      </c>
      <c r="BP28" s="7"/>
      <c r="BQ28" s="119"/>
      <c r="BR28" s="7"/>
      <c r="BS28" s="119"/>
      <c r="BT28" s="7"/>
      <c r="BU28" s="130"/>
      <c r="BV28" s="99">
        <f>[2]План!U21</f>
        <v>1022</v>
      </c>
      <c r="BW28" s="124">
        <f>[2]План!V21</f>
        <v>2242.7199999999998</v>
      </c>
      <c r="BX28" s="99">
        <f>[3]План!U21</f>
        <v>922</v>
      </c>
      <c r="BY28" s="124">
        <f>[3]План!V21</f>
        <v>1995.0199999999995</v>
      </c>
      <c r="BZ28" s="99">
        <f>'[4]Объемы на 01.09.2021'!$AA$38</f>
        <v>0</v>
      </c>
      <c r="CA28" s="124">
        <f>'[4]фин.обеспеч.на 01.09.2021'!$AA$38</f>
        <v>0</v>
      </c>
      <c r="CB28" s="6">
        <f t="shared" si="14"/>
        <v>-100</v>
      </c>
      <c r="CC28" s="51">
        <f t="shared" si="15"/>
        <v>-247.70000000000027</v>
      </c>
      <c r="CD28" s="7"/>
      <c r="CE28" s="134"/>
      <c r="CF28" s="7"/>
      <c r="CG28" s="134"/>
      <c r="CH28" s="7"/>
      <c r="CI28" s="139"/>
    </row>
    <row r="29" spans="1:87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99">
        <f>[2]План!E22</f>
        <v>0</v>
      </c>
      <c r="D29" s="124">
        <f>[2]План!F22</f>
        <v>0</v>
      </c>
      <c r="E29" s="99">
        <f>[3]План!E22</f>
        <v>0</v>
      </c>
      <c r="F29" s="124">
        <f>[3]План!F22</f>
        <v>0</v>
      </c>
      <c r="G29" s="124">
        <f>[3]План!G22</f>
        <v>0</v>
      </c>
      <c r="H29" s="99">
        <f>'[4]Объемы на 01.09.2021'!$J$36</f>
        <v>0</v>
      </c>
      <c r="I29" s="124">
        <f>'[4]фин.обеспеч.на 01.09.2021'!$J$36</f>
        <v>0</v>
      </c>
      <c r="J29" s="6">
        <f t="shared" si="0"/>
        <v>0</v>
      </c>
      <c r="K29" s="51">
        <f t="shared" si="1"/>
        <v>0</v>
      </c>
      <c r="L29" s="7"/>
      <c r="M29" s="119"/>
      <c r="N29" s="7"/>
      <c r="O29" s="119"/>
      <c r="P29" s="7"/>
      <c r="Q29" s="243"/>
      <c r="R29" s="265">
        <f>[2]План!J22</f>
        <v>1100</v>
      </c>
      <c r="S29" s="124">
        <f>[2]План!K22</f>
        <v>771.41</v>
      </c>
      <c r="T29" s="124"/>
      <c r="U29" s="266"/>
      <c r="V29" s="265">
        <f>[3]План!J22</f>
        <v>600</v>
      </c>
      <c r="W29" s="124">
        <f>[3]План!K22</f>
        <v>771.41</v>
      </c>
      <c r="X29" s="124"/>
      <c r="Y29" s="266"/>
      <c r="Z29" s="265">
        <f>'[4]Объемы на 01.09.2021'!$N$36</f>
        <v>0</v>
      </c>
      <c r="AA29" s="266">
        <f>'[4]фин.обеспеч.на 01.09.2021'!$N$36</f>
        <v>0</v>
      </c>
      <c r="AB29" s="288">
        <f>'[4]Объемы на 01.09.2021'!$Q$36</f>
        <v>5210</v>
      </c>
      <c r="AC29" s="288">
        <f>'[4]фин.обеспеч.на 01.09.2021'!$Q$36</f>
        <v>6087.28193811035</v>
      </c>
      <c r="AD29" s="277">
        <f t="shared" si="2"/>
        <v>-500</v>
      </c>
      <c r="AE29" s="278">
        <f t="shared" si="3"/>
        <v>0</v>
      </c>
      <c r="AF29" s="277">
        <f t="shared" si="4"/>
        <v>0</v>
      </c>
      <c r="AG29" s="278">
        <f t="shared" si="5"/>
        <v>0</v>
      </c>
      <c r="AH29" s="247"/>
      <c r="AI29" s="243"/>
      <c r="AJ29" s="251">
        <f t="shared" si="6"/>
        <v>-500</v>
      </c>
      <c r="AK29" s="119">
        <f t="shared" si="7"/>
        <v>0</v>
      </c>
      <c r="AL29" s="7">
        <f t="shared" si="8"/>
        <v>0</v>
      </c>
      <c r="AM29" s="130">
        <f t="shared" si="9"/>
        <v>0</v>
      </c>
      <c r="AN29" s="251"/>
      <c r="AO29" s="119"/>
      <c r="AP29" s="119"/>
      <c r="AQ29" s="130"/>
      <c r="AR29" s="251"/>
      <c r="AS29" s="130"/>
      <c r="AT29" s="256">
        <f>[2]План!O22</f>
        <v>9826</v>
      </c>
      <c r="AU29" s="124">
        <f>[2]План!P22</f>
        <v>11478.34</v>
      </c>
      <c r="AV29" s="99">
        <f>[3]План!O22</f>
        <v>9126</v>
      </c>
      <c r="AW29" s="124">
        <f>[3]План!P22</f>
        <v>10660.63</v>
      </c>
      <c r="AX29" s="99">
        <f>'[4]Объемы на 01.09.2021'!$T$36</f>
        <v>0</v>
      </c>
      <c r="AY29" s="124">
        <f>'[4]фин.обеспеч.на 01.09.2021'!$T$36</f>
        <v>0</v>
      </c>
      <c r="AZ29" s="6">
        <f t="shared" si="10"/>
        <v>-700</v>
      </c>
      <c r="BA29" s="51">
        <f t="shared" si="11"/>
        <v>-817.71000000000095</v>
      </c>
      <c r="BB29" s="7"/>
      <c r="BC29" s="119"/>
      <c r="BD29" s="7">
        <f t="shared" si="16"/>
        <v>-700</v>
      </c>
      <c r="BE29" s="7">
        <f t="shared" si="17"/>
        <v>-817.71000000000095</v>
      </c>
      <c r="BF29" s="7"/>
      <c r="BG29" s="130"/>
      <c r="BH29" s="99">
        <f>[2]План!Q22</f>
        <v>20420</v>
      </c>
      <c r="BI29" s="124">
        <f>[2]План!R22+BW29</f>
        <v>69638</v>
      </c>
      <c r="BJ29" s="99">
        <f>[3]План!Q22</f>
        <v>20420</v>
      </c>
      <c r="BK29" s="124">
        <f>[3]План!R22+BY29</f>
        <v>69638</v>
      </c>
      <c r="BL29" s="99">
        <f>'[4]Объемы на 01.09.2021'!$W$36</f>
        <v>0</v>
      </c>
      <c r="BM29" s="124">
        <f>'[4]фин.обеспеч.на 01.09.2021'!$W$36</f>
        <v>0</v>
      </c>
      <c r="BN29" s="6">
        <f t="shared" si="12"/>
        <v>0</v>
      </c>
      <c r="BO29" s="51">
        <f t="shared" si="13"/>
        <v>0</v>
      </c>
      <c r="BP29" s="7"/>
      <c r="BQ29" s="119"/>
      <c r="BR29" s="7"/>
      <c r="BS29" s="119"/>
      <c r="BT29" s="7"/>
      <c r="BU29" s="130"/>
      <c r="BV29" s="99">
        <f>[2]План!U22</f>
        <v>0</v>
      </c>
      <c r="BW29" s="124">
        <f>[2]План!V22</f>
        <v>0</v>
      </c>
      <c r="BX29" s="99">
        <f>[3]План!U22</f>
        <v>0</v>
      </c>
      <c r="BY29" s="124">
        <f>[3]План!V22</f>
        <v>0</v>
      </c>
      <c r="BZ29" s="99">
        <f>'[4]Объемы на 01.09.2021'!$AA$36</f>
        <v>0</v>
      </c>
      <c r="CA29" s="124">
        <f>'[4]фин.обеспеч.на 01.09.2021'!$AA$36</f>
        <v>0</v>
      </c>
      <c r="CB29" s="6">
        <f t="shared" si="14"/>
        <v>0</v>
      </c>
      <c r="CC29" s="51">
        <f t="shared" si="15"/>
        <v>0</v>
      </c>
      <c r="CD29" s="7"/>
      <c r="CE29" s="134"/>
      <c r="CF29" s="7"/>
      <c r="CG29" s="134"/>
      <c r="CH29" s="7"/>
      <c r="CI29" s="139"/>
    </row>
    <row r="30" spans="1:87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98">
        <f>[2]План!E23</f>
        <v>0</v>
      </c>
      <c r="D30" s="123">
        <f>[2]План!F23</f>
        <v>0</v>
      </c>
      <c r="E30" s="98">
        <f>[3]План!E23</f>
        <v>0</v>
      </c>
      <c r="F30" s="123">
        <f>[3]План!F23</f>
        <v>0</v>
      </c>
      <c r="G30" s="123">
        <f>[3]План!G23</f>
        <v>0</v>
      </c>
      <c r="H30" s="98">
        <f>'[4]Объемы на 01.09.2021'!$J$39</f>
        <v>0</v>
      </c>
      <c r="I30" s="123">
        <f>'[4]фин.обеспеч.на 01.09.2021'!$J$39</f>
        <v>0</v>
      </c>
      <c r="J30" s="6">
        <f t="shared" si="0"/>
        <v>0</v>
      </c>
      <c r="K30" s="51">
        <f t="shared" si="1"/>
        <v>0</v>
      </c>
      <c r="L30" s="7"/>
      <c r="M30" s="119"/>
      <c r="N30" s="7"/>
      <c r="O30" s="119"/>
      <c r="P30" s="7"/>
      <c r="Q30" s="243"/>
      <c r="R30" s="263">
        <f>[2]План!J23</f>
        <v>1000</v>
      </c>
      <c r="S30" s="123">
        <f>[2]План!K23</f>
        <v>701.28</v>
      </c>
      <c r="T30" s="123"/>
      <c r="U30" s="264"/>
      <c r="V30" s="263">
        <f>[3]План!J23</f>
        <v>500</v>
      </c>
      <c r="W30" s="123">
        <f>[3]План!K23</f>
        <v>701.28</v>
      </c>
      <c r="X30" s="123"/>
      <c r="Y30" s="264"/>
      <c r="Z30" s="263">
        <f>'[4]Объемы на 01.09.2021'!$N$39</f>
        <v>0</v>
      </c>
      <c r="AA30" s="264">
        <f>'[4]фин.обеспеч.на 01.09.2021'!$N$39</f>
        <v>0</v>
      </c>
      <c r="AB30" s="287">
        <f>'[4]Объемы на 01.09.2021'!$Q$39</f>
        <v>0</v>
      </c>
      <c r="AC30" s="287">
        <f>'[4]фин.обеспеч.на 01.09.2021'!$Q$39</f>
        <v>0</v>
      </c>
      <c r="AD30" s="277">
        <f t="shared" si="2"/>
        <v>-500</v>
      </c>
      <c r="AE30" s="278">
        <f t="shared" si="3"/>
        <v>0</v>
      </c>
      <c r="AF30" s="277">
        <f t="shared" si="4"/>
        <v>0</v>
      </c>
      <c r="AG30" s="278">
        <f t="shared" si="5"/>
        <v>0</v>
      </c>
      <c r="AH30" s="247"/>
      <c r="AI30" s="243"/>
      <c r="AJ30" s="251">
        <f t="shared" si="6"/>
        <v>-500</v>
      </c>
      <c r="AK30" s="119">
        <f t="shared" si="7"/>
        <v>0</v>
      </c>
      <c r="AL30" s="7">
        <f t="shared" si="8"/>
        <v>0</v>
      </c>
      <c r="AM30" s="130">
        <f t="shared" si="9"/>
        <v>0</v>
      </c>
      <c r="AN30" s="251"/>
      <c r="AO30" s="119"/>
      <c r="AP30" s="119"/>
      <c r="AQ30" s="130"/>
      <c r="AR30" s="251"/>
      <c r="AS30" s="130"/>
      <c r="AT30" s="255">
        <f>[2]План!O23</f>
        <v>0</v>
      </c>
      <c r="AU30" s="123">
        <f>[2]План!P23</f>
        <v>0</v>
      </c>
      <c r="AV30" s="98">
        <f>[3]План!O23</f>
        <v>0</v>
      </c>
      <c r="AW30" s="123">
        <f>[3]План!P23</f>
        <v>0</v>
      </c>
      <c r="AX30" s="98">
        <f>'[4]Объемы на 01.09.2021'!$T$39</f>
        <v>0</v>
      </c>
      <c r="AY30" s="123">
        <f>'[4]фин.обеспеч.на 01.09.2021'!$T$39</f>
        <v>0</v>
      </c>
      <c r="AZ30" s="6">
        <f t="shared" si="10"/>
        <v>0</v>
      </c>
      <c r="BA30" s="51">
        <f t="shared" si="11"/>
        <v>0</v>
      </c>
      <c r="BB30" s="7"/>
      <c r="BC30" s="119"/>
      <c r="BD30" s="7"/>
      <c r="BE30" s="7"/>
      <c r="BF30" s="7"/>
      <c r="BG30" s="130"/>
      <c r="BH30" s="98">
        <f>[2]План!Q23</f>
        <v>17951</v>
      </c>
      <c r="BI30" s="123">
        <f>[2]План!R23+BW30</f>
        <v>65008.9</v>
      </c>
      <c r="BJ30" s="98">
        <f>[3]План!Q23</f>
        <v>17951</v>
      </c>
      <c r="BK30" s="123">
        <f>[3]План!R23+BY30</f>
        <v>65008.9</v>
      </c>
      <c r="BL30" s="98">
        <f>'[4]Объемы на 01.09.2021'!$W$39</f>
        <v>0</v>
      </c>
      <c r="BM30" s="123">
        <f>'[4]фин.обеспеч.на 01.09.2021'!$W$39</f>
        <v>0</v>
      </c>
      <c r="BN30" s="6">
        <f t="shared" si="12"/>
        <v>0</v>
      </c>
      <c r="BO30" s="51">
        <f t="shared" si="13"/>
        <v>0</v>
      </c>
      <c r="BP30" s="7"/>
      <c r="BQ30" s="119"/>
      <c r="BR30" s="7"/>
      <c r="BS30" s="119"/>
      <c r="BT30" s="7"/>
      <c r="BU30" s="130"/>
      <c r="BV30" s="98">
        <f>[2]План!U23</f>
        <v>0</v>
      </c>
      <c r="BW30" s="123">
        <f>[2]План!V23</f>
        <v>0</v>
      </c>
      <c r="BX30" s="98">
        <f>[3]План!U23</f>
        <v>0</v>
      </c>
      <c r="BY30" s="123">
        <f>[3]План!V23</f>
        <v>0</v>
      </c>
      <c r="BZ30" s="98">
        <f>'[4]Объемы на 01.09.2021'!$AA$39</f>
        <v>0</v>
      </c>
      <c r="CA30" s="123">
        <f>'[4]фин.обеспеч.на 01.09.2021'!$AA$39</f>
        <v>0</v>
      </c>
      <c r="CB30" s="6">
        <f t="shared" si="14"/>
        <v>0</v>
      </c>
      <c r="CC30" s="51">
        <f t="shared" si="15"/>
        <v>0</v>
      </c>
      <c r="CD30" s="7"/>
      <c r="CE30" s="134"/>
      <c r="CF30" s="7"/>
      <c r="CG30" s="134"/>
      <c r="CH30" s="7"/>
      <c r="CI30" s="139"/>
    </row>
    <row r="31" spans="1:87" s="2" customFormat="1" x14ac:dyDescent="0.25">
      <c r="A31" s="28">
        <v>18</v>
      </c>
      <c r="B31" s="29" t="str">
        <f>'Скорая медицинская помощь'!B31</f>
        <v>ООО "МаксДент"</v>
      </c>
      <c r="C31" s="98">
        <f>[2]План!E24</f>
        <v>0</v>
      </c>
      <c r="D31" s="123">
        <f>[2]План!F24</f>
        <v>0</v>
      </c>
      <c r="E31" s="98">
        <f>[3]План!E24</f>
        <v>0</v>
      </c>
      <c r="F31" s="123">
        <f>[3]План!F24</f>
        <v>0</v>
      </c>
      <c r="G31" s="123">
        <f>[3]План!G24</f>
        <v>0</v>
      </c>
      <c r="H31" s="98"/>
      <c r="I31" s="123"/>
      <c r="J31" s="6">
        <f t="shared" si="0"/>
        <v>0</v>
      </c>
      <c r="K31" s="51">
        <f t="shared" si="1"/>
        <v>0</v>
      </c>
      <c r="L31" s="7"/>
      <c r="M31" s="119"/>
      <c r="N31" s="7"/>
      <c r="O31" s="119"/>
      <c r="P31" s="7"/>
      <c r="Q31" s="243"/>
      <c r="R31" s="263">
        <f>[2]План!J24</f>
        <v>0</v>
      </c>
      <c r="S31" s="123">
        <f>[2]План!K24</f>
        <v>0</v>
      </c>
      <c r="T31" s="123"/>
      <c r="U31" s="264"/>
      <c r="V31" s="263">
        <f>[3]План!J24</f>
        <v>0</v>
      </c>
      <c r="W31" s="123">
        <f>[3]План!K24</f>
        <v>0</v>
      </c>
      <c r="X31" s="123"/>
      <c r="Y31" s="264"/>
      <c r="Z31" s="263"/>
      <c r="AA31" s="264"/>
      <c r="AB31" s="287"/>
      <c r="AC31" s="287"/>
      <c r="AD31" s="277">
        <f t="shared" si="2"/>
        <v>0</v>
      </c>
      <c r="AE31" s="278">
        <f t="shared" si="3"/>
        <v>0</v>
      </c>
      <c r="AF31" s="277">
        <f t="shared" si="4"/>
        <v>0</v>
      </c>
      <c r="AG31" s="278">
        <f t="shared" si="5"/>
        <v>0</v>
      </c>
      <c r="AH31" s="247"/>
      <c r="AI31" s="243"/>
      <c r="AJ31" s="251">
        <f t="shared" si="6"/>
        <v>0</v>
      </c>
      <c r="AK31" s="119">
        <f t="shared" si="7"/>
        <v>0</v>
      </c>
      <c r="AL31" s="7">
        <f t="shared" si="8"/>
        <v>0</v>
      </c>
      <c r="AM31" s="130">
        <f t="shared" si="9"/>
        <v>0</v>
      </c>
      <c r="AN31" s="251"/>
      <c r="AO31" s="119"/>
      <c r="AP31" s="119"/>
      <c r="AQ31" s="130"/>
      <c r="AR31" s="251"/>
      <c r="AS31" s="130"/>
      <c r="AT31" s="255">
        <f>[2]План!O24</f>
        <v>0</v>
      </c>
      <c r="AU31" s="123">
        <f>[2]План!P24</f>
        <v>0</v>
      </c>
      <c r="AV31" s="98">
        <f>[3]План!O24</f>
        <v>0</v>
      </c>
      <c r="AW31" s="123">
        <f>[3]План!P24</f>
        <v>0</v>
      </c>
      <c r="AX31" s="98"/>
      <c r="AY31" s="123"/>
      <c r="AZ31" s="6">
        <f t="shared" si="10"/>
        <v>0</v>
      </c>
      <c r="BA31" s="51">
        <f t="shared" si="11"/>
        <v>0</v>
      </c>
      <c r="BB31" s="7"/>
      <c r="BC31" s="119"/>
      <c r="BD31" s="7"/>
      <c r="BE31" s="7"/>
      <c r="BF31" s="7"/>
      <c r="BG31" s="130"/>
      <c r="BH31" s="98">
        <f>[2]План!Q24</f>
        <v>0</v>
      </c>
      <c r="BI31" s="123">
        <f>[2]План!R24+BW31</f>
        <v>0</v>
      </c>
      <c r="BJ31" s="98">
        <f>[3]План!Q24</f>
        <v>0</v>
      </c>
      <c r="BK31" s="123">
        <f>[3]План!R24+BY31</f>
        <v>0</v>
      </c>
      <c r="BL31" s="98"/>
      <c r="BM31" s="123"/>
      <c r="BN31" s="6">
        <f t="shared" si="12"/>
        <v>0</v>
      </c>
      <c r="BO31" s="51">
        <f t="shared" si="13"/>
        <v>0</v>
      </c>
      <c r="BP31" s="7"/>
      <c r="BQ31" s="119"/>
      <c r="BR31" s="7"/>
      <c r="BS31" s="119"/>
      <c r="BT31" s="7"/>
      <c r="BU31" s="130"/>
      <c r="BV31" s="98">
        <f>[2]План!U24</f>
        <v>0</v>
      </c>
      <c r="BW31" s="123">
        <f>[2]План!V24</f>
        <v>0</v>
      </c>
      <c r="BX31" s="98">
        <f>[3]План!U24</f>
        <v>0</v>
      </c>
      <c r="BY31" s="123">
        <f>[3]План!V24</f>
        <v>0</v>
      </c>
      <c r="BZ31" s="98"/>
      <c r="CA31" s="123"/>
      <c r="CB31" s="6">
        <f t="shared" si="14"/>
        <v>0</v>
      </c>
      <c r="CC31" s="51">
        <f t="shared" si="15"/>
        <v>0</v>
      </c>
      <c r="CD31" s="7"/>
      <c r="CE31" s="134"/>
      <c r="CF31" s="7"/>
      <c r="CG31" s="134"/>
      <c r="CH31" s="7"/>
      <c r="CI31" s="139"/>
    </row>
    <row r="32" spans="1:87" s="2" customFormat="1" x14ac:dyDescent="0.25">
      <c r="A32" s="26">
        <v>19</v>
      </c>
      <c r="B32" s="29" t="str">
        <f>'Скорая медицинская помощь'!B32</f>
        <v>ГССМП</v>
      </c>
      <c r="C32" s="98">
        <f>[2]План!E25</f>
        <v>0</v>
      </c>
      <c r="D32" s="123">
        <f>[2]План!F25</f>
        <v>0</v>
      </c>
      <c r="E32" s="98">
        <f>[3]План!E25</f>
        <v>0</v>
      </c>
      <c r="F32" s="123">
        <f>[3]План!F25</f>
        <v>0</v>
      </c>
      <c r="G32" s="123">
        <f>[3]План!G25</f>
        <v>0</v>
      </c>
      <c r="H32" s="98">
        <f>'[4]Объемы на 01.09.2021'!$J$60</f>
        <v>0</v>
      </c>
      <c r="I32" s="123">
        <f>'[4]фин.обеспеч.на 01.09.2021'!$J$60</f>
        <v>0</v>
      </c>
      <c r="J32" s="6">
        <f t="shared" si="0"/>
        <v>0</v>
      </c>
      <c r="K32" s="51">
        <f t="shared" si="1"/>
        <v>0</v>
      </c>
      <c r="L32" s="7"/>
      <c r="M32" s="119"/>
      <c r="N32" s="7"/>
      <c r="O32" s="119"/>
      <c r="P32" s="7"/>
      <c r="Q32" s="243"/>
      <c r="R32" s="263">
        <f>[2]План!J25</f>
        <v>0</v>
      </c>
      <c r="S32" s="123">
        <f>[2]План!K25</f>
        <v>0</v>
      </c>
      <c r="T32" s="123"/>
      <c r="U32" s="264"/>
      <c r="V32" s="263">
        <f>[3]План!J25</f>
        <v>0</v>
      </c>
      <c r="W32" s="123">
        <f>[3]План!K25</f>
        <v>0</v>
      </c>
      <c r="X32" s="123"/>
      <c r="Y32" s="264"/>
      <c r="Z32" s="263">
        <f>'[4]Объемы на 01.09.2021'!$N$60</f>
        <v>0</v>
      </c>
      <c r="AA32" s="264">
        <f>'[4]фин.обеспеч.на 01.09.2021'!$N$60</f>
        <v>0</v>
      </c>
      <c r="AB32" s="287">
        <f>'[4]Объемы на 01.09.2021'!$Q$60</f>
        <v>23</v>
      </c>
      <c r="AC32" s="287">
        <f>'[4]фин.обеспеч.на 01.09.2021'!$Q$60</f>
        <v>44.779391235351596</v>
      </c>
      <c r="AD32" s="277">
        <f t="shared" si="2"/>
        <v>0</v>
      </c>
      <c r="AE32" s="278">
        <f t="shared" si="3"/>
        <v>0</v>
      </c>
      <c r="AF32" s="277">
        <f t="shared" si="4"/>
        <v>0</v>
      </c>
      <c r="AG32" s="278">
        <f t="shared" si="5"/>
        <v>0</v>
      </c>
      <c r="AH32" s="247"/>
      <c r="AI32" s="243"/>
      <c r="AJ32" s="251">
        <f t="shared" si="6"/>
        <v>0</v>
      </c>
      <c r="AK32" s="119">
        <f t="shared" si="7"/>
        <v>0</v>
      </c>
      <c r="AL32" s="7">
        <f t="shared" si="8"/>
        <v>0</v>
      </c>
      <c r="AM32" s="130">
        <f t="shared" si="9"/>
        <v>0</v>
      </c>
      <c r="AN32" s="251"/>
      <c r="AO32" s="119"/>
      <c r="AP32" s="119"/>
      <c r="AQ32" s="130"/>
      <c r="AR32" s="251"/>
      <c r="AS32" s="130"/>
      <c r="AT32" s="255">
        <f>[2]План!O25</f>
        <v>750</v>
      </c>
      <c r="AU32" s="123">
        <f>[2]План!P25</f>
        <v>1460.2</v>
      </c>
      <c r="AV32" s="98">
        <f>[3]План!O25</f>
        <v>250</v>
      </c>
      <c r="AW32" s="123">
        <f>[3]План!P25</f>
        <v>486.73</v>
      </c>
      <c r="AX32" s="98">
        <f>'[4]Объемы на 01.09.2021'!$T$60</f>
        <v>0</v>
      </c>
      <c r="AY32" s="123">
        <f>'[4]фин.обеспеч.на 01.09.2021'!$T$60</f>
        <v>0</v>
      </c>
      <c r="AZ32" s="6">
        <f t="shared" si="10"/>
        <v>-500</v>
      </c>
      <c r="BA32" s="51">
        <f t="shared" si="11"/>
        <v>-973.47</v>
      </c>
      <c r="BB32" s="7"/>
      <c r="BC32" s="119"/>
      <c r="BD32" s="7">
        <f t="shared" si="16"/>
        <v>-500</v>
      </c>
      <c r="BE32" s="7">
        <f t="shared" si="17"/>
        <v>-973.47</v>
      </c>
      <c r="BF32" s="7"/>
      <c r="BG32" s="130"/>
      <c r="BH32" s="98">
        <f>[2]План!Q25</f>
        <v>0</v>
      </c>
      <c r="BI32" s="123">
        <f>[2]План!R25+BW32</f>
        <v>0</v>
      </c>
      <c r="BJ32" s="98">
        <f>[3]План!Q25</f>
        <v>0</v>
      </c>
      <c r="BK32" s="123">
        <f>[3]План!R25+BY32</f>
        <v>0</v>
      </c>
      <c r="BL32" s="98">
        <f>'[4]Объемы на 01.09.2021'!$W$60</f>
        <v>0</v>
      </c>
      <c r="BM32" s="123">
        <f>'[4]фин.обеспеч.на 01.09.2021'!$W$60</f>
        <v>0</v>
      </c>
      <c r="BN32" s="6">
        <f t="shared" si="12"/>
        <v>0</v>
      </c>
      <c r="BO32" s="51">
        <f t="shared" si="13"/>
        <v>0</v>
      </c>
      <c r="BP32" s="7"/>
      <c r="BQ32" s="119"/>
      <c r="BR32" s="7"/>
      <c r="BS32" s="119"/>
      <c r="BT32" s="7"/>
      <c r="BU32" s="130"/>
      <c r="BV32" s="98">
        <f>[2]План!U25</f>
        <v>0</v>
      </c>
      <c r="BW32" s="123">
        <f>[2]План!V25</f>
        <v>0</v>
      </c>
      <c r="BX32" s="98">
        <f>[3]План!U25</f>
        <v>0</v>
      </c>
      <c r="BY32" s="123">
        <f>[3]План!V25</f>
        <v>0</v>
      </c>
      <c r="BZ32" s="98">
        <f>'[4]Объемы на 01.09.2021'!$AA$60</f>
        <v>0</v>
      </c>
      <c r="CA32" s="123">
        <f>'[4]фин.обеспеч.на 01.09.2021'!$AA$60</f>
        <v>0</v>
      </c>
      <c r="CB32" s="6">
        <f t="shared" si="14"/>
        <v>0</v>
      </c>
      <c r="CC32" s="51">
        <f t="shared" si="15"/>
        <v>0</v>
      </c>
      <c r="CD32" s="7"/>
      <c r="CE32" s="134"/>
      <c r="CF32" s="7"/>
      <c r="CG32" s="134"/>
      <c r="CH32" s="7"/>
      <c r="CI32" s="139"/>
    </row>
    <row r="33" spans="1:87" s="2" customFormat="1" x14ac:dyDescent="0.25">
      <c r="A33" s="28">
        <v>20</v>
      </c>
      <c r="B33" s="30" t="str">
        <f>'Скорая медицинская помощь'!B33</f>
        <v>Елизов. ССМП</v>
      </c>
      <c r="C33" s="99">
        <f>[2]План!E26</f>
        <v>0</v>
      </c>
      <c r="D33" s="124">
        <f>[2]План!F26</f>
        <v>0</v>
      </c>
      <c r="E33" s="99">
        <f>[3]План!E26</f>
        <v>0</v>
      </c>
      <c r="F33" s="124">
        <f>[3]План!F26</f>
        <v>0</v>
      </c>
      <c r="G33" s="124">
        <f>[3]План!G26</f>
        <v>0</v>
      </c>
      <c r="H33" s="99">
        <f>'[4]Объемы на 01.09.2021'!$J$59</f>
        <v>0</v>
      </c>
      <c r="I33" s="124">
        <f>'[4]фин.обеспеч.на 01.09.2021'!$J$59</f>
        <v>0</v>
      </c>
      <c r="J33" s="6">
        <f t="shared" si="0"/>
        <v>0</v>
      </c>
      <c r="K33" s="51">
        <f t="shared" si="1"/>
        <v>0</v>
      </c>
      <c r="L33" s="7"/>
      <c r="M33" s="119"/>
      <c r="N33" s="7"/>
      <c r="O33" s="119"/>
      <c r="P33" s="7"/>
      <c r="Q33" s="243"/>
      <c r="R33" s="265">
        <f>[2]План!J26</f>
        <v>0</v>
      </c>
      <c r="S33" s="124">
        <f>[2]План!K26</f>
        <v>0</v>
      </c>
      <c r="T33" s="124"/>
      <c r="U33" s="266"/>
      <c r="V33" s="265">
        <f>[3]План!J26</f>
        <v>0</v>
      </c>
      <c r="W33" s="124">
        <f>[3]План!K26</f>
        <v>0</v>
      </c>
      <c r="X33" s="124"/>
      <c r="Y33" s="266"/>
      <c r="Z33" s="265">
        <f>'[4]Объемы на 01.09.2021'!$N$59</f>
        <v>0</v>
      </c>
      <c r="AA33" s="266">
        <f>'[4]фин.обеспеч.на 01.09.2021'!$N$59</f>
        <v>0</v>
      </c>
      <c r="AB33" s="288">
        <f>'[4]Объемы на 01.09.2021'!$Q$59</f>
        <v>1428</v>
      </c>
      <c r="AC33" s="288">
        <f>'[4]фин.обеспеч.на 01.09.2021'!$Q$59</f>
        <v>2780.21611669922</v>
      </c>
      <c r="AD33" s="277">
        <f t="shared" si="2"/>
        <v>0</v>
      </c>
      <c r="AE33" s="278">
        <f t="shared" si="3"/>
        <v>0</v>
      </c>
      <c r="AF33" s="277">
        <f t="shared" si="4"/>
        <v>0</v>
      </c>
      <c r="AG33" s="278">
        <f t="shared" si="5"/>
        <v>0</v>
      </c>
      <c r="AH33" s="247"/>
      <c r="AI33" s="243"/>
      <c r="AJ33" s="251">
        <f t="shared" si="6"/>
        <v>0</v>
      </c>
      <c r="AK33" s="119">
        <f t="shared" si="7"/>
        <v>0</v>
      </c>
      <c r="AL33" s="7">
        <f t="shared" si="8"/>
        <v>0</v>
      </c>
      <c r="AM33" s="130">
        <f t="shared" si="9"/>
        <v>0</v>
      </c>
      <c r="AN33" s="251"/>
      <c r="AO33" s="119"/>
      <c r="AP33" s="119"/>
      <c r="AQ33" s="130"/>
      <c r="AR33" s="251"/>
      <c r="AS33" s="130"/>
      <c r="AT33" s="256">
        <f>[2]План!O26</f>
        <v>3053</v>
      </c>
      <c r="AU33" s="124">
        <f>[2]План!P26</f>
        <v>5943.98</v>
      </c>
      <c r="AV33" s="99">
        <f>[3]План!O26</f>
        <v>2553</v>
      </c>
      <c r="AW33" s="124">
        <f>[3]План!P26</f>
        <v>4970.51</v>
      </c>
      <c r="AX33" s="99">
        <f>'[4]Объемы на 01.09.2021'!$T$59</f>
        <v>0</v>
      </c>
      <c r="AY33" s="124">
        <f>'[4]фин.обеспеч.на 01.09.2021'!$T$59</f>
        <v>0</v>
      </c>
      <c r="AZ33" s="6">
        <f t="shared" si="10"/>
        <v>-500</v>
      </c>
      <c r="BA33" s="51">
        <f t="shared" si="11"/>
        <v>-973.46999999999935</v>
      </c>
      <c r="BB33" s="7"/>
      <c r="BC33" s="119"/>
      <c r="BD33" s="7">
        <f t="shared" si="16"/>
        <v>-500</v>
      </c>
      <c r="BE33" s="7">
        <f t="shared" si="17"/>
        <v>-973.46999999999935</v>
      </c>
      <c r="BF33" s="7"/>
      <c r="BG33" s="130"/>
      <c r="BH33" s="99">
        <f>[2]План!Q26</f>
        <v>0</v>
      </c>
      <c r="BI33" s="124">
        <f>[2]План!R26+BW33</f>
        <v>0</v>
      </c>
      <c r="BJ33" s="99">
        <f>[3]План!Q26</f>
        <v>0</v>
      </c>
      <c r="BK33" s="124">
        <f>[3]План!R26+BY33</f>
        <v>0</v>
      </c>
      <c r="BL33" s="99">
        <f>'[4]Объемы на 01.09.2021'!$W$59</f>
        <v>0</v>
      </c>
      <c r="BM33" s="124">
        <f>'[4]фин.обеспеч.на 01.09.2021'!$W$59</f>
        <v>0</v>
      </c>
      <c r="BN33" s="6">
        <f t="shared" si="12"/>
        <v>0</v>
      </c>
      <c r="BO33" s="51">
        <f t="shared" si="13"/>
        <v>0</v>
      </c>
      <c r="BP33" s="7"/>
      <c r="BQ33" s="119"/>
      <c r="BR33" s="7"/>
      <c r="BS33" s="119"/>
      <c r="BT33" s="7"/>
      <c r="BU33" s="130"/>
      <c r="BV33" s="99">
        <f>[2]План!U26</f>
        <v>0</v>
      </c>
      <c r="BW33" s="124">
        <f>[2]План!V26</f>
        <v>0</v>
      </c>
      <c r="BX33" s="99">
        <f>[3]План!U26</f>
        <v>0</v>
      </c>
      <c r="BY33" s="124">
        <f>[3]План!V26</f>
        <v>0</v>
      </c>
      <c r="BZ33" s="99">
        <f>'[4]Объемы на 01.09.2021'!$AA$59</f>
        <v>0</v>
      </c>
      <c r="CA33" s="124">
        <f>'[4]фин.обеспеч.на 01.09.2021'!$AA$59</f>
        <v>0</v>
      </c>
      <c r="CB33" s="6">
        <f t="shared" si="14"/>
        <v>0</v>
      </c>
      <c r="CC33" s="51">
        <f t="shared" si="15"/>
        <v>0</v>
      </c>
      <c r="CD33" s="7"/>
      <c r="CE33" s="134"/>
      <c r="CF33" s="7"/>
      <c r="CG33" s="134"/>
      <c r="CH33" s="7"/>
      <c r="CI33" s="139"/>
    </row>
    <row r="34" spans="1:87" s="2" customFormat="1" x14ac:dyDescent="0.25">
      <c r="A34" s="26">
        <v>21</v>
      </c>
      <c r="B34" s="29" t="str">
        <f>'Скорая медицинская помощь'!B34</f>
        <v>ЕРБ</v>
      </c>
      <c r="C34" s="98">
        <f>[2]План!E27</f>
        <v>21377</v>
      </c>
      <c r="D34" s="123">
        <f>[2]План!F27</f>
        <v>173137.6298405042</v>
      </c>
      <c r="E34" s="98">
        <f>[3]План!E27</f>
        <v>21377</v>
      </c>
      <c r="F34" s="123">
        <f>[3]План!F27</f>
        <v>173137.6298405042</v>
      </c>
      <c r="G34" s="123">
        <f>[3]План!G27</f>
        <v>5222.7798405041985</v>
      </c>
      <c r="H34" s="98">
        <f>'[4]Объемы на 01.09.2021'!$J$40</f>
        <v>4957</v>
      </c>
      <c r="I34" s="123">
        <f>'[4]фин.обеспеч.на 01.09.2021'!$J$40</f>
        <v>12677.154655029301</v>
      </c>
      <c r="J34" s="6">
        <f t="shared" si="0"/>
        <v>0</v>
      </c>
      <c r="K34" s="51">
        <f t="shared" si="1"/>
        <v>0</v>
      </c>
      <c r="L34" s="7"/>
      <c r="M34" s="119"/>
      <c r="N34" s="7"/>
      <c r="O34" s="119"/>
      <c r="P34" s="7"/>
      <c r="Q34" s="243"/>
      <c r="R34" s="263">
        <f>[2]План!J27</f>
        <v>132500</v>
      </c>
      <c r="S34" s="123">
        <f>[2]План!K27</f>
        <v>110910.30000000002</v>
      </c>
      <c r="T34" s="123">
        <f>[2]ЕРБ!$U$102</f>
        <v>23893</v>
      </c>
      <c r="U34" s="264">
        <f>[2]ЕРБ!$X$102</f>
        <v>24525.69</v>
      </c>
      <c r="V34" s="263">
        <f>[3]План!J27</f>
        <v>126555</v>
      </c>
      <c r="W34" s="123">
        <f>[3]План!K27</f>
        <v>112343.60000000002</v>
      </c>
      <c r="X34" s="123">
        <f>[3]ЕРБ!$U$102</f>
        <v>20893</v>
      </c>
      <c r="Y34" s="264">
        <f>[3]ЕРБ!$X$102</f>
        <v>21446.25</v>
      </c>
      <c r="Z34" s="263">
        <f>'[4]Объемы на 01.09.2021'!$N$40</f>
        <v>23893</v>
      </c>
      <c r="AA34" s="264">
        <f>'[4]фин.обеспеч.на 01.09.2021'!$N$40</f>
        <v>24525.69</v>
      </c>
      <c r="AB34" s="287">
        <f>'[4]Объемы на 01.09.2021'!$Q$40</f>
        <v>4391</v>
      </c>
      <c r="AC34" s="287">
        <f>'[4]фин.обеспеч.на 01.09.2021'!$Q$40</f>
        <v>13606.7591658936</v>
      </c>
      <c r="AD34" s="277">
        <f t="shared" si="2"/>
        <v>-5945</v>
      </c>
      <c r="AE34" s="278">
        <f t="shared" si="3"/>
        <v>1433.3000000000029</v>
      </c>
      <c r="AF34" s="277">
        <f t="shared" si="4"/>
        <v>-3000</v>
      </c>
      <c r="AG34" s="278">
        <f t="shared" si="5"/>
        <v>-3079.4399999999987</v>
      </c>
      <c r="AH34" s="247"/>
      <c r="AI34" s="243">
        <f>1871.3+263.28-701.28</f>
        <v>1433.3</v>
      </c>
      <c r="AJ34" s="251">
        <f t="shared" si="6"/>
        <v>-5945</v>
      </c>
      <c r="AK34" s="119">
        <f t="shared" si="7"/>
        <v>1433.3000000000029</v>
      </c>
      <c r="AL34" s="7">
        <f t="shared" si="8"/>
        <v>-3000</v>
      </c>
      <c r="AM34" s="130">
        <f t="shared" si="9"/>
        <v>-3079.4399999999987</v>
      </c>
      <c r="AN34" s="251"/>
      <c r="AO34" s="119"/>
      <c r="AP34" s="119"/>
      <c r="AQ34" s="130"/>
      <c r="AR34" s="251"/>
      <c r="AS34" s="130"/>
      <c r="AT34" s="255">
        <f>[2]План!O27</f>
        <v>8370</v>
      </c>
      <c r="AU34" s="123">
        <f>[2]План!P27</f>
        <v>19944.669999999998</v>
      </c>
      <c r="AV34" s="98">
        <f>[3]План!O27</f>
        <v>8370</v>
      </c>
      <c r="AW34" s="123">
        <f>[3]План!P27</f>
        <v>19944.669999999998</v>
      </c>
      <c r="AX34" s="98">
        <f>'[4]Объемы на 01.09.2021'!$T$40</f>
        <v>0</v>
      </c>
      <c r="AY34" s="123">
        <f>'[4]фин.обеспеч.на 01.09.2021'!$T$40</f>
        <v>0</v>
      </c>
      <c r="AZ34" s="6">
        <f t="shared" si="10"/>
        <v>0</v>
      </c>
      <c r="BA34" s="51">
        <f t="shared" si="11"/>
        <v>0</v>
      </c>
      <c r="BB34" s="7"/>
      <c r="BC34" s="119"/>
      <c r="BD34" s="7"/>
      <c r="BE34" s="7"/>
      <c r="BF34" s="7"/>
      <c r="BG34" s="130"/>
      <c r="BH34" s="98">
        <f>[2]План!Q27</f>
        <v>80598</v>
      </c>
      <c r="BI34" s="123">
        <f>[2]План!R27+BW34</f>
        <v>307234.73</v>
      </c>
      <c r="BJ34" s="98">
        <f>[3]План!Q27</f>
        <v>80598</v>
      </c>
      <c r="BK34" s="123">
        <f>[3]План!R27+BY34</f>
        <v>315234.73</v>
      </c>
      <c r="BL34" s="98">
        <f>'[4]Объемы на 01.09.2021'!$W$40</f>
        <v>6770</v>
      </c>
      <c r="BM34" s="123">
        <f>'[4]фин.обеспеч.на 01.09.2021'!$W$40</f>
        <v>530328.31999999995</v>
      </c>
      <c r="BN34" s="6">
        <f t="shared" si="12"/>
        <v>0</v>
      </c>
      <c r="BO34" s="51">
        <f t="shared" si="13"/>
        <v>8000</v>
      </c>
      <c r="BP34" s="7"/>
      <c r="BQ34" s="315">
        <f>53703.81-'Дневной стационар'!L34-AI34</f>
        <v>32917.17</v>
      </c>
      <c r="BR34" s="7"/>
      <c r="BS34" s="119">
        <f t="shared" si="18"/>
        <v>8000</v>
      </c>
      <c r="BT34" s="7"/>
      <c r="BU34" s="130"/>
      <c r="BV34" s="98">
        <f>[2]План!U27</f>
        <v>8661</v>
      </c>
      <c r="BW34" s="123">
        <f>[2]План!V27</f>
        <v>20819.96</v>
      </c>
      <c r="BX34" s="98">
        <f>[3]План!U27</f>
        <v>7195</v>
      </c>
      <c r="BY34" s="123">
        <f>[3]План!V27</f>
        <v>18212.509999999998</v>
      </c>
      <c r="BZ34" s="98">
        <f>'[4]Объемы на 01.09.2021'!$AA$40</f>
        <v>0</v>
      </c>
      <c r="CA34" s="123">
        <f>'[4]фин.обеспеч.на 01.09.2021'!$AA$40</f>
        <v>0</v>
      </c>
      <c r="CB34" s="6">
        <f t="shared" si="14"/>
        <v>-1466</v>
      </c>
      <c r="CC34" s="51">
        <f t="shared" si="15"/>
        <v>-2607.4500000000007</v>
      </c>
      <c r="CD34" s="7"/>
      <c r="CE34" s="134"/>
      <c r="CF34" s="7"/>
      <c r="CG34" s="134"/>
      <c r="CH34" s="7"/>
      <c r="CI34" s="139"/>
    </row>
    <row r="35" spans="1:8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99">
        <f>[2]План!E28</f>
        <v>0</v>
      </c>
      <c r="D35" s="124">
        <f>[2]План!F28</f>
        <v>0</v>
      </c>
      <c r="E35" s="99">
        <f>[3]План!E28</f>
        <v>0</v>
      </c>
      <c r="F35" s="124">
        <f>[3]План!F28</f>
        <v>0</v>
      </c>
      <c r="G35" s="124">
        <f>[3]План!G28</f>
        <v>0</v>
      </c>
      <c r="H35" s="99">
        <f>'[4]Объемы на 01.09.2021'!$J$41</f>
        <v>0</v>
      </c>
      <c r="I35" s="124">
        <f>'[4]фин.обеспеч.на 01.09.2021'!$J$41</f>
        <v>0</v>
      </c>
      <c r="J35" s="6">
        <f t="shared" si="0"/>
        <v>0</v>
      </c>
      <c r="K35" s="51">
        <f t="shared" si="1"/>
        <v>0</v>
      </c>
      <c r="L35" s="7"/>
      <c r="M35" s="119"/>
      <c r="N35" s="7"/>
      <c r="O35" s="119"/>
      <c r="P35" s="7"/>
      <c r="Q35" s="243"/>
      <c r="R35" s="265">
        <f>[2]План!J28</f>
        <v>1334</v>
      </c>
      <c r="S35" s="124">
        <f>[2]План!K28</f>
        <v>935.51</v>
      </c>
      <c r="T35" s="124"/>
      <c r="U35" s="266"/>
      <c r="V35" s="265">
        <f>[3]План!J28</f>
        <v>1334</v>
      </c>
      <c r="W35" s="124">
        <f>[3]План!K28</f>
        <v>935.51</v>
      </c>
      <c r="X35" s="124"/>
      <c r="Y35" s="266"/>
      <c r="Z35" s="265">
        <f>'[4]Объемы на 01.09.2021'!$N$41</f>
        <v>0</v>
      </c>
      <c r="AA35" s="266">
        <f>'[4]фин.обеспеч.на 01.09.2021'!$N$41</f>
        <v>0</v>
      </c>
      <c r="AB35" s="288">
        <f>'[4]Объемы на 01.09.2021'!$Q$41</f>
        <v>0</v>
      </c>
      <c r="AC35" s="288">
        <f>'[4]фин.обеспеч.на 01.09.2021'!$Q$41</f>
        <v>0</v>
      </c>
      <c r="AD35" s="277">
        <f t="shared" si="2"/>
        <v>0</v>
      </c>
      <c r="AE35" s="278">
        <f t="shared" si="3"/>
        <v>0</v>
      </c>
      <c r="AF35" s="277">
        <f t="shared" si="4"/>
        <v>0</v>
      </c>
      <c r="AG35" s="278">
        <f t="shared" si="5"/>
        <v>0</v>
      </c>
      <c r="AH35" s="247"/>
      <c r="AI35" s="243"/>
      <c r="AJ35" s="251">
        <f t="shared" si="6"/>
        <v>0</v>
      </c>
      <c r="AK35" s="119">
        <f t="shared" si="7"/>
        <v>0</v>
      </c>
      <c r="AL35" s="7">
        <f t="shared" si="8"/>
        <v>0</v>
      </c>
      <c r="AM35" s="130">
        <f t="shared" si="9"/>
        <v>0</v>
      </c>
      <c r="AN35" s="251"/>
      <c r="AO35" s="119"/>
      <c r="AP35" s="119"/>
      <c r="AQ35" s="130"/>
      <c r="AR35" s="251"/>
      <c r="AS35" s="130"/>
      <c r="AT35" s="256">
        <f>[2]План!O28</f>
        <v>0</v>
      </c>
      <c r="AU35" s="124">
        <f>[2]План!P28</f>
        <v>0</v>
      </c>
      <c r="AV35" s="99">
        <f>[3]План!O28</f>
        <v>0</v>
      </c>
      <c r="AW35" s="124">
        <f>[3]План!P28</f>
        <v>0</v>
      </c>
      <c r="AX35" s="99">
        <f>'[4]Объемы на 01.09.2021'!$T$41</f>
        <v>0</v>
      </c>
      <c r="AY35" s="124">
        <f>'[4]фин.обеспеч.на 01.09.2021'!$T$41</f>
        <v>0</v>
      </c>
      <c r="AZ35" s="6">
        <f t="shared" si="10"/>
        <v>0</v>
      </c>
      <c r="BA35" s="51">
        <f t="shared" si="11"/>
        <v>0</v>
      </c>
      <c r="BB35" s="7"/>
      <c r="BC35" s="119"/>
      <c r="BD35" s="7"/>
      <c r="BE35" s="7"/>
      <c r="BF35" s="7"/>
      <c r="BG35" s="130"/>
      <c r="BH35" s="99">
        <f>[2]План!Q28</f>
        <v>21652</v>
      </c>
      <c r="BI35" s="124">
        <f>[2]План!R28+BW35</f>
        <v>96574.399999999994</v>
      </c>
      <c r="BJ35" s="99">
        <f>[3]План!Q28</f>
        <v>21652</v>
      </c>
      <c r="BK35" s="124">
        <f>[3]План!R28+BY35</f>
        <v>96574.399999999994</v>
      </c>
      <c r="BL35" s="99">
        <f>'[4]Объемы на 01.09.2021'!$W$41</f>
        <v>0</v>
      </c>
      <c r="BM35" s="124">
        <f>'[4]фин.обеспеч.на 01.09.2021'!$W$41</f>
        <v>0</v>
      </c>
      <c r="BN35" s="6">
        <f t="shared" si="12"/>
        <v>0</v>
      </c>
      <c r="BO35" s="51">
        <f t="shared" si="13"/>
        <v>0</v>
      </c>
      <c r="BP35" s="7"/>
      <c r="BQ35" s="119"/>
      <c r="BR35" s="7"/>
      <c r="BS35" s="119"/>
      <c r="BT35" s="7"/>
      <c r="BU35" s="130"/>
      <c r="BV35" s="99">
        <f>[2]План!U28</f>
        <v>0</v>
      </c>
      <c r="BW35" s="124">
        <f>[2]План!V28</f>
        <v>0</v>
      </c>
      <c r="BX35" s="99">
        <f>[3]План!U28</f>
        <v>0</v>
      </c>
      <c r="BY35" s="124">
        <f>[3]План!V28</f>
        <v>0</v>
      </c>
      <c r="BZ35" s="99">
        <f>'[4]Объемы на 01.09.2021'!$AA$41</f>
        <v>0</v>
      </c>
      <c r="CA35" s="124">
        <f>'[4]фин.обеспеч.на 01.09.2021'!$AA$41</f>
        <v>0</v>
      </c>
      <c r="CB35" s="6">
        <f t="shared" si="14"/>
        <v>0</v>
      </c>
      <c r="CC35" s="51">
        <f t="shared" si="15"/>
        <v>0</v>
      </c>
      <c r="CD35" s="7"/>
      <c r="CE35" s="134"/>
      <c r="CF35" s="7"/>
      <c r="CG35" s="134"/>
      <c r="CH35" s="7"/>
      <c r="CI35" s="139"/>
    </row>
    <row r="36" spans="1:8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98">
        <f>[2]План!E29</f>
        <v>5024</v>
      </c>
      <c r="D36" s="123">
        <f>[2]План!F29</f>
        <v>56618.642632168776</v>
      </c>
      <c r="E36" s="98">
        <f>[3]План!E29</f>
        <v>5024</v>
      </c>
      <c r="F36" s="123">
        <f>[3]План!F29</f>
        <v>56618.642632168776</v>
      </c>
      <c r="G36" s="123">
        <f>[3]План!G29</f>
        <v>2301.1026321687691</v>
      </c>
      <c r="H36" s="98">
        <f>'[4]Объемы на 01.09.2021'!$J$48</f>
        <v>637</v>
      </c>
      <c r="I36" s="123">
        <f>'[4]фин.обеспеч.на 01.09.2021'!$J$48</f>
        <v>4934.7173681640597</v>
      </c>
      <c r="J36" s="6">
        <f t="shared" si="0"/>
        <v>0</v>
      </c>
      <c r="K36" s="51">
        <f t="shared" si="1"/>
        <v>0</v>
      </c>
      <c r="L36" s="7"/>
      <c r="M36" s="119"/>
      <c r="N36" s="7"/>
      <c r="O36" s="119"/>
      <c r="P36" s="7"/>
      <c r="Q36" s="243"/>
      <c r="R36" s="263">
        <f>[2]План!J29</f>
        <v>35700</v>
      </c>
      <c r="S36" s="123">
        <f>[2]План!K29</f>
        <v>31744.889999999996</v>
      </c>
      <c r="T36" s="123">
        <f>[2]вил!$U$102</f>
        <v>7635</v>
      </c>
      <c r="U36" s="264">
        <f>[2]вил!$X$102</f>
        <v>7837.17</v>
      </c>
      <c r="V36" s="263">
        <f>[3]План!J29</f>
        <v>39200</v>
      </c>
      <c r="W36" s="123">
        <f>[3]План!K29</f>
        <v>35337.57</v>
      </c>
      <c r="X36" s="123">
        <f>[3]вил!$U$102</f>
        <v>11135</v>
      </c>
      <c r="Y36" s="264">
        <f>[3]вил!$X$102</f>
        <v>11429.85</v>
      </c>
      <c r="Z36" s="263">
        <f>'[4]Объемы на 01.09.2021'!$N$48</f>
        <v>7635</v>
      </c>
      <c r="AA36" s="264">
        <f>'[4]фин.обеспеч.на 01.09.2021'!$N$48</f>
        <v>7837.17</v>
      </c>
      <c r="AB36" s="287">
        <f>'[4]Объемы на 01.09.2021'!$Q$48</f>
        <v>1159</v>
      </c>
      <c r="AC36" s="287">
        <f>'[4]фин.обеспеч.на 01.09.2021'!$Q$48</f>
        <v>3623.0877478027301</v>
      </c>
      <c r="AD36" s="277">
        <f t="shared" si="2"/>
        <v>3500</v>
      </c>
      <c r="AE36" s="278">
        <f t="shared" si="3"/>
        <v>3592.6800000000039</v>
      </c>
      <c r="AF36" s="277">
        <f t="shared" si="4"/>
        <v>3500</v>
      </c>
      <c r="AG36" s="278">
        <f t="shared" si="5"/>
        <v>3592.6800000000003</v>
      </c>
      <c r="AH36" s="247">
        <v>3500</v>
      </c>
      <c r="AI36" s="243">
        <v>3592.68</v>
      </c>
      <c r="AJ36" s="251">
        <f t="shared" si="6"/>
        <v>3500</v>
      </c>
      <c r="AK36" s="119">
        <f t="shared" si="7"/>
        <v>3592.6800000000039</v>
      </c>
      <c r="AL36" s="7">
        <f t="shared" si="8"/>
        <v>3500</v>
      </c>
      <c r="AM36" s="130">
        <f t="shared" si="9"/>
        <v>3592.6800000000003</v>
      </c>
      <c r="AN36" s="251"/>
      <c r="AO36" s="119"/>
      <c r="AP36" s="119"/>
      <c r="AQ36" s="130"/>
      <c r="AR36" s="251"/>
      <c r="AS36" s="130"/>
      <c r="AT36" s="255">
        <f>[2]План!O29</f>
        <v>2600</v>
      </c>
      <c r="AU36" s="123">
        <f>[2]План!P29</f>
        <v>5467.79</v>
      </c>
      <c r="AV36" s="98">
        <f>[3]План!O29</f>
        <v>2600</v>
      </c>
      <c r="AW36" s="123">
        <f>[3]План!P29</f>
        <v>5467.79</v>
      </c>
      <c r="AX36" s="98">
        <f>'[4]Объемы на 01.09.2021'!$T$48</f>
        <v>0</v>
      </c>
      <c r="AY36" s="123">
        <f>'[4]фин.обеспеч.на 01.09.2021'!$T$48</f>
        <v>0</v>
      </c>
      <c r="AZ36" s="6">
        <f t="shared" si="10"/>
        <v>0</v>
      </c>
      <c r="BA36" s="51">
        <f t="shared" si="11"/>
        <v>0</v>
      </c>
      <c r="BB36" s="7"/>
      <c r="BC36" s="119"/>
      <c r="BD36" s="7"/>
      <c r="BE36" s="7"/>
      <c r="BF36" s="7"/>
      <c r="BG36" s="130"/>
      <c r="BH36" s="98">
        <f>[2]План!Q29</f>
        <v>26045</v>
      </c>
      <c r="BI36" s="123">
        <f>[2]План!R29+BW36</f>
        <v>93875.65</v>
      </c>
      <c r="BJ36" s="98">
        <f>[3]План!Q29</f>
        <v>26045</v>
      </c>
      <c r="BK36" s="123">
        <f>[3]План!R29+BY36</f>
        <v>93875.65</v>
      </c>
      <c r="BL36" s="98">
        <f>'[4]Объемы на 01.09.2021'!$W$48</f>
        <v>1892</v>
      </c>
      <c r="BM36" s="123">
        <f>'[4]фин.обеспеч.на 01.09.2021'!$W$48</f>
        <v>133285.91</v>
      </c>
      <c r="BN36" s="6">
        <f t="shared" si="12"/>
        <v>0</v>
      </c>
      <c r="BO36" s="51">
        <f t="shared" si="13"/>
        <v>0</v>
      </c>
      <c r="BP36" s="7"/>
      <c r="BQ36" s="119"/>
      <c r="BR36" s="7"/>
      <c r="BS36" s="119"/>
      <c r="BT36" s="7"/>
      <c r="BU36" s="130"/>
      <c r="BV36" s="98">
        <f>[2]План!U29</f>
        <v>1274</v>
      </c>
      <c r="BW36" s="123">
        <f>[2]План!V29</f>
        <v>3257.8299999999995</v>
      </c>
      <c r="BX36" s="98">
        <f>[3]План!U29</f>
        <v>442</v>
      </c>
      <c r="BY36" s="123">
        <f>[3]План!V29</f>
        <v>1008.9499999999996</v>
      </c>
      <c r="BZ36" s="98">
        <f>'[4]Объемы на 01.09.2021'!$AA$48</f>
        <v>0</v>
      </c>
      <c r="CA36" s="123">
        <f>'[4]фин.обеспеч.на 01.09.2021'!$AA$48</f>
        <v>0</v>
      </c>
      <c r="CB36" s="6">
        <f t="shared" si="14"/>
        <v>-832</v>
      </c>
      <c r="CC36" s="51">
        <f t="shared" si="15"/>
        <v>-2248.88</v>
      </c>
      <c r="CD36" s="7"/>
      <c r="CE36" s="134"/>
      <c r="CF36" s="7"/>
      <c r="CG36" s="134"/>
      <c r="CH36" s="7"/>
      <c r="CI36" s="139"/>
    </row>
    <row r="37" spans="1:87" s="2" customFormat="1" x14ac:dyDescent="0.25">
      <c r="A37" s="28">
        <v>24</v>
      </c>
      <c r="B37" s="30" t="str">
        <f>'Скорая медицинская помощь'!B37</f>
        <v>МСЧ УВД</v>
      </c>
      <c r="C37" s="99">
        <f>[2]План!E30</f>
        <v>333</v>
      </c>
      <c r="D37" s="124">
        <f>[2]План!F30</f>
        <v>2202.0042633263624</v>
      </c>
      <c r="E37" s="99">
        <f>[3]План!E30</f>
        <v>333</v>
      </c>
      <c r="F37" s="124">
        <f>[3]План!F30</f>
        <v>2202.0042633263624</v>
      </c>
      <c r="G37" s="124">
        <f>[3]План!G30</f>
        <v>297.23426332636251</v>
      </c>
      <c r="H37" s="99">
        <f>'[4]Объемы на 01.09.2021'!$J$56</f>
        <v>0</v>
      </c>
      <c r="I37" s="124">
        <f>'[4]фин.обеспеч.на 01.09.2021'!$J$56</f>
        <v>0</v>
      </c>
      <c r="J37" s="6">
        <f t="shared" si="0"/>
        <v>0</v>
      </c>
      <c r="K37" s="51">
        <f t="shared" si="1"/>
        <v>0</v>
      </c>
      <c r="L37" s="7"/>
      <c r="M37" s="119"/>
      <c r="N37" s="7"/>
      <c r="O37" s="119"/>
      <c r="P37" s="7"/>
      <c r="Q37" s="243"/>
      <c r="R37" s="265">
        <f>[2]План!J30</f>
        <v>560</v>
      </c>
      <c r="S37" s="124">
        <f>[2]План!K30</f>
        <v>489.46000000000009</v>
      </c>
      <c r="T37" s="124"/>
      <c r="U37" s="266"/>
      <c r="V37" s="265">
        <f>[3]План!J30</f>
        <v>560</v>
      </c>
      <c r="W37" s="124">
        <f>[3]План!K30</f>
        <v>489.46000000000009</v>
      </c>
      <c r="X37" s="124"/>
      <c r="Y37" s="266"/>
      <c r="Z37" s="265">
        <f>'[4]Объемы на 01.09.2021'!$N$56</f>
        <v>0</v>
      </c>
      <c r="AA37" s="266">
        <f>'[4]фин.обеспеч.на 01.09.2021'!$N$56</f>
        <v>0</v>
      </c>
      <c r="AB37" s="288">
        <f>'[4]Объемы на 01.09.2021'!$Q$56</f>
        <v>0</v>
      </c>
      <c r="AC37" s="288">
        <f>'[4]фин.обеспеч.на 01.09.2021'!$Q$56</f>
        <v>0</v>
      </c>
      <c r="AD37" s="277">
        <f t="shared" si="2"/>
        <v>0</v>
      </c>
      <c r="AE37" s="278">
        <f t="shared" si="3"/>
        <v>0</v>
      </c>
      <c r="AF37" s="277">
        <f t="shared" si="4"/>
        <v>0</v>
      </c>
      <c r="AG37" s="278">
        <f t="shared" si="5"/>
        <v>0</v>
      </c>
      <c r="AH37" s="247"/>
      <c r="AI37" s="243"/>
      <c r="AJ37" s="251">
        <f t="shared" si="6"/>
        <v>0</v>
      </c>
      <c r="AK37" s="119">
        <f t="shared" si="7"/>
        <v>0</v>
      </c>
      <c r="AL37" s="7">
        <f t="shared" si="8"/>
        <v>0</v>
      </c>
      <c r="AM37" s="130">
        <f t="shared" si="9"/>
        <v>0</v>
      </c>
      <c r="AN37" s="251"/>
      <c r="AO37" s="119"/>
      <c r="AP37" s="119"/>
      <c r="AQ37" s="130"/>
      <c r="AR37" s="251"/>
      <c r="AS37" s="130"/>
      <c r="AT37" s="256">
        <f>[2]План!O30</f>
        <v>0</v>
      </c>
      <c r="AU37" s="124">
        <f>[2]План!P30</f>
        <v>0</v>
      </c>
      <c r="AV37" s="99">
        <f>[3]План!O30</f>
        <v>0</v>
      </c>
      <c r="AW37" s="124">
        <f>[3]План!P30</f>
        <v>0</v>
      </c>
      <c r="AX37" s="99">
        <f>'[4]Объемы на 01.09.2021'!$T$56</f>
        <v>0</v>
      </c>
      <c r="AY37" s="124">
        <f>'[4]фин.обеспеч.на 01.09.2021'!$T$56</f>
        <v>0</v>
      </c>
      <c r="AZ37" s="6">
        <f t="shared" si="10"/>
        <v>0</v>
      </c>
      <c r="BA37" s="51">
        <f t="shared" si="11"/>
        <v>0</v>
      </c>
      <c r="BB37" s="7"/>
      <c r="BC37" s="119"/>
      <c r="BD37" s="7"/>
      <c r="BE37" s="7"/>
      <c r="BF37" s="7"/>
      <c r="BG37" s="130"/>
      <c r="BH37" s="99">
        <f>[2]План!Q30</f>
        <v>1164</v>
      </c>
      <c r="BI37" s="124">
        <f>[2]План!R30+BW37</f>
        <v>3432.1900000000005</v>
      </c>
      <c r="BJ37" s="99">
        <f>[3]План!Q30</f>
        <v>1164</v>
      </c>
      <c r="BK37" s="124">
        <f>[3]План!R30+BY37</f>
        <v>3432.1900000000005</v>
      </c>
      <c r="BL37" s="99">
        <f>'[4]Объемы на 01.09.2021'!$W$56</f>
        <v>96</v>
      </c>
      <c r="BM37" s="124">
        <f>'[4]фин.обеспеч.на 01.09.2021'!$W$56</f>
        <v>3383.58</v>
      </c>
      <c r="BN37" s="6">
        <f t="shared" si="12"/>
        <v>0</v>
      </c>
      <c r="BO37" s="51">
        <f t="shared" si="13"/>
        <v>0</v>
      </c>
      <c r="BP37" s="7"/>
      <c r="BQ37" s="119"/>
      <c r="BR37" s="7"/>
      <c r="BS37" s="119"/>
      <c r="BT37" s="7"/>
      <c r="BU37" s="130"/>
      <c r="BV37" s="99">
        <f>[2]План!U30</f>
        <v>379</v>
      </c>
      <c r="BW37" s="124">
        <f>[2]План!V30</f>
        <v>986.26</v>
      </c>
      <c r="BX37" s="99">
        <f>[3]План!U30</f>
        <v>229</v>
      </c>
      <c r="BY37" s="124">
        <f>[3]План!V30</f>
        <v>559.26</v>
      </c>
      <c r="BZ37" s="99">
        <f>'[4]Объемы на 01.09.2021'!$AA$56</f>
        <v>0</v>
      </c>
      <c r="CA37" s="124">
        <f>'[4]фин.обеспеч.на 01.09.2021'!$AA$56</f>
        <v>0</v>
      </c>
      <c r="CB37" s="6">
        <f t="shared" si="14"/>
        <v>-150</v>
      </c>
      <c r="CC37" s="51">
        <f t="shared" si="15"/>
        <v>-427</v>
      </c>
      <c r="CD37" s="7"/>
      <c r="CE37" s="134"/>
      <c r="CF37" s="7"/>
      <c r="CG37" s="134"/>
      <c r="CH37" s="7"/>
      <c r="CI37" s="139"/>
    </row>
    <row r="38" spans="1:87" s="2" customFormat="1" x14ac:dyDescent="0.25">
      <c r="A38" s="26">
        <v>25</v>
      </c>
      <c r="B38" s="29" t="str">
        <f>'Скорая медицинская помощь'!B38</f>
        <v>ДВОМЦ</v>
      </c>
      <c r="C38" s="98">
        <f>[2]План!E31</f>
        <v>1702</v>
      </c>
      <c r="D38" s="123">
        <f>[2]План!F31</f>
        <v>9769.4723123196309</v>
      </c>
      <c r="E38" s="98">
        <f>[3]План!E31</f>
        <v>1702</v>
      </c>
      <c r="F38" s="123">
        <f>[3]План!F31</f>
        <v>9769.4723123196309</v>
      </c>
      <c r="G38" s="123">
        <f>[3]План!G31</f>
        <v>786.78231231962957</v>
      </c>
      <c r="H38" s="98">
        <f>'[4]Объемы на 01.09.2021'!$J$55</f>
        <v>244</v>
      </c>
      <c r="I38" s="123">
        <f>'[4]фин.обеспеч.на 01.09.2021'!$J$55</f>
        <v>946.067595214844</v>
      </c>
      <c r="J38" s="6">
        <f t="shared" si="0"/>
        <v>0</v>
      </c>
      <c r="K38" s="51">
        <f t="shared" si="1"/>
        <v>0</v>
      </c>
      <c r="L38" s="7"/>
      <c r="M38" s="119"/>
      <c r="N38" s="7"/>
      <c r="O38" s="119"/>
      <c r="P38" s="7"/>
      <c r="Q38" s="243"/>
      <c r="R38" s="263">
        <f>[2]План!J31</f>
        <v>8980</v>
      </c>
      <c r="S38" s="123">
        <f>[2]План!K31</f>
        <v>8048.8600000000015</v>
      </c>
      <c r="T38" s="123">
        <f>[2]ДВОМЦ!$U$102</f>
        <v>950</v>
      </c>
      <c r="U38" s="264">
        <f>[2]ДВОМЦ!$X$102</f>
        <v>975.16</v>
      </c>
      <c r="V38" s="263">
        <f>[3]План!J31</f>
        <v>8980</v>
      </c>
      <c r="W38" s="123">
        <f>[3]План!K31</f>
        <v>9075.340000000002</v>
      </c>
      <c r="X38" s="123">
        <f>[3]ДВОМЦ!$U$102</f>
        <v>1950</v>
      </c>
      <c r="Y38" s="264">
        <f>[3]ДВОМЦ!$X$102</f>
        <v>2001.6399999999999</v>
      </c>
      <c r="Z38" s="263">
        <f>'[4]Объемы на 01.09.2021'!$N$55</f>
        <v>950</v>
      </c>
      <c r="AA38" s="264">
        <f>'[4]фин.обеспеч.на 01.09.2021'!$N$55</f>
        <v>975.16</v>
      </c>
      <c r="AB38" s="287">
        <f>'[4]Объемы на 01.09.2021'!$Q$55</f>
        <v>156</v>
      </c>
      <c r="AC38" s="287">
        <f>'[4]фин.обеспеч.на 01.09.2021'!$Q$55</f>
        <v>326.500192382813</v>
      </c>
      <c r="AD38" s="277">
        <f t="shared" si="2"/>
        <v>0</v>
      </c>
      <c r="AE38" s="278">
        <f t="shared" si="3"/>
        <v>1026.4800000000005</v>
      </c>
      <c r="AF38" s="277">
        <f t="shared" si="4"/>
        <v>1000</v>
      </c>
      <c r="AG38" s="278">
        <f>AE38</f>
        <v>1026.4800000000005</v>
      </c>
      <c r="AH38" s="247">
        <v>1000</v>
      </c>
      <c r="AI38" s="243">
        <v>1026.48</v>
      </c>
      <c r="AJ38" s="251">
        <f t="shared" si="6"/>
        <v>0</v>
      </c>
      <c r="AK38" s="119">
        <f t="shared" si="7"/>
        <v>1026.4800000000005</v>
      </c>
      <c r="AL38" s="7">
        <f t="shared" si="8"/>
        <v>1000</v>
      </c>
      <c r="AM38" s="130">
        <f t="shared" si="9"/>
        <v>1026.4800000000005</v>
      </c>
      <c r="AN38" s="251"/>
      <c r="AO38" s="119"/>
      <c r="AP38" s="119"/>
      <c r="AQ38" s="130"/>
      <c r="AR38" s="251"/>
      <c r="AS38" s="130"/>
      <c r="AT38" s="255">
        <f>[2]План!O31</f>
        <v>560</v>
      </c>
      <c r="AU38" s="123">
        <f>[2]План!P31</f>
        <v>1164.5999999999999</v>
      </c>
      <c r="AV38" s="98">
        <f>[3]План!O31</f>
        <v>560</v>
      </c>
      <c r="AW38" s="123">
        <f>[3]План!P31</f>
        <v>1164.5999999999999</v>
      </c>
      <c r="AX38" s="98">
        <f>'[4]Объемы на 01.09.2021'!$T$55</f>
        <v>0</v>
      </c>
      <c r="AY38" s="123">
        <f>'[4]фин.обеспеч.на 01.09.2021'!$T$55</f>
        <v>0</v>
      </c>
      <c r="AZ38" s="6">
        <f t="shared" si="10"/>
        <v>0</v>
      </c>
      <c r="BA38" s="51">
        <f t="shared" si="11"/>
        <v>0</v>
      </c>
      <c r="BB38" s="7"/>
      <c r="BC38" s="119"/>
      <c r="BD38" s="7"/>
      <c r="BE38" s="7"/>
      <c r="BF38" s="7"/>
      <c r="BG38" s="130"/>
      <c r="BH38" s="98">
        <f>[2]План!Q31</f>
        <v>5195</v>
      </c>
      <c r="BI38" s="123">
        <f>[2]План!R31+BW38</f>
        <v>21914.080000000002</v>
      </c>
      <c r="BJ38" s="98">
        <f>[3]План!Q31</f>
        <v>5195</v>
      </c>
      <c r="BK38" s="123">
        <f>[3]План!R31+BY38</f>
        <v>21914.080000000002</v>
      </c>
      <c r="BL38" s="98">
        <f>'[4]Объемы на 01.09.2021'!$W$55</f>
        <v>811</v>
      </c>
      <c r="BM38" s="123">
        <f>'[4]фин.обеспеч.на 01.09.2021'!$W$55</f>
        <v>52808.26</v>
      </c>
      <c r="BN38" s="6">
        <f t="shared" si="12"/>
        <v>0</v>
      </c>
      <c r="BO38" s="51">
        <f t="shared" si="13"/>
        <v>0</v>
      </c>
      <c r="BP38" s="7"/>
      <c r="BQ38" s="119"/>
      <c r="BR38" s="7"/>
      <c r="BS38" s="119"/>
      <c r="BT38" s="7"/>
      <c r="BU38" s="130"/>
      <c r="BV38" s="98">
        <f>[2]План!U31</f>
        <v>805</v>
      </c>
      <c r="BW38" s="123">
        <f>[2]План!V31</f>
        <v>1995.59</v>
      </c>
      <c r="BX38" s="98">
        <f>[3]План!U31</f>
        <v>655</v>
      </c>
      <c r="BY38" s="123">
        <f>[3]План!V31</f>
        <v>1567.59</v>
      </c>
      <c r="BZ38" s="98">
        <f>'[4]Объемы на 01.09.2021'!$AA$55</f>
        <v>0</v>
      </c>
      <c r="CA38" s="123">
        <f>'[4]фин.обеспеч.на 01.09.2021'!$AA$55</f>
        <v>0</v>
      </c>
      <c r="CB38" s="6">
        <f t="shared" si="14"/>
        <v>-150</v>
      </c>
      <c r="CC38" s="51">
        <f t="shared" si="15"/>
        <v>-428</v>
      </c>
      <c r="CD38" s="7"/>
      <c r="CE38" s="134"/>
      <c r="CF38" s="7"/>
      <c r="CG38" s="134"/>
      <c r="CH38" s="7"/>
      <c r="CI38" s="139"/>
    </row>
    <row r="39" spans="1:8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98">
        <f>[2]План!E32</f>
        <v>0</v>
      </c>
      <c r="D39" s="123">
        <f>[2]План!F32</f>
        <v>0</v>
      </c>
      <c r="E39" s="98">
        <f>[3]План!E32</f>
        <v>0</v>
      </c>
      <c r="F39" s="123">
        <f>[3]План!F32</f>
        <v>0</v>
      </c>
      <c r="G39" s="123">
        <f>[3]План!G32</f>
        <v>0</v>
      </c>
      <c r="H39" s="98">
        <f>'[4]Объемы на 01.09.2021'!$J$54</f>
        <v>0</v>
      </c>
      <c r="I39" s="123">
        <f>'[4]фин.обеспеч.на 01.09.2021'!$J$54</f>
        <v>0</v>
      </c>
      <c r="J39" s="6">
        <f t="shared" si="0"/>
        <v>0</v>
      </c>
      <c r="K39" s="51">
        <f t="shared" si="1"/>
        <v>0</v>
      </c>
      <c r="L39" s="7"/>
      <c r="M39" s="119"/>
      <c r="N39" s="7"/>
      <c r="O39" s="119"/>
      <c r="P39" s="7"/>
      <c r="Q39" s="243"/>
      <c r="R39" s="263">
        <f>[2]План!J32</f>
        <v>0</v>
      </c>
      <c r="S39" s="123">
        <f>[2]План!K32</f>
        <v>0</v>
      </c>
      <c r="T39" s="123"/>
      <c r="U39" s="264"/>
      <c r="V39" s="263">
        <f>[3]План!J32</f>
        <v>0</v>
      </c>
      <c r="W39" s="123">
        <f>[3]План!K32</f>
        <v>0</v>
      </c>
      <c r="X39" s="123"/>
      <c r="Y39" s="264"/>
      <c r="Z39" s="263">
        <f>'[4]Объемы на 01.09.2021'!$N$54</f>
        <v>0</v>
      </c>
      <c r="AA39" s="264">
        <f>'[4]фин.обеспеч.на 01.09.2021'!$N$54</f>
        <v>0</v>
      </c>
      <c r="AB39" s="287">
        <f>'[4]Объемы на 01.09.2021'!$Q$54</f>
        <v>0</v>
      </c>
      <c r="AC39" s="287">
        <f>'[4]фин.обеспеч.на 01.09.2021'!$Q$54</f>
        <v>0</v>
      </c>
      <c r="AD39" s="277">
        <f t="shared" si="2"/>
        <v>0</v>
      </c>
      <c r="AE39" s="278">
        <f t="shared" si="3"/>
        <v>0</v>
      </c>
      <c r="AF39" s="277">
        <f t="shared" si="4"/>
        <v>0</v>
      </c>
      <c r="AG39" s="278">
        <f t="shared" si="5"/>
        <v>0</v>
      </c>
      <c r="AH39" s="247"/>
      <c r="AI39" s="243"/>
      <c r="AJ39" s="251">
        <f t="shared" si="6"/>
        <v>0</v>
      </c>
      <c r="AK39" s="119">
        <f t="shared" si="7"/>
        <v>0</v>
      </c>
      <c r="AL39" s="7">
        <f t="shared" si="8"/>
        <v>0</v>
      </c>
      <c r="AM39" s="130">
        <f t="shared" si="9"/>
        <v>0</v>
      </c>
      <c r="AN39" s="251"/>
      <c r="AO39" s="119"/>
      <c r="AP39" s="119"/>
      <c r="AQ39" s="130"/>
      <c r="AR39" s="251"/>
      <c r="AS39" s="130"/>
      <c r="AT39" s="255">
        <f>[2]План!O32</f>
        <v>0</v>
      </c>
      <c r="AU39" s="123">
        <f>[2]План!P32</f>
        <v>0</v>
      </c>
      <c r="AV39" s="98">
        <f>[3]План!O32</f>
        <v>0</v>
      </c>
      <c r="AW39" s="123">
        <f>[3]План!P32</f>
        <v>0</v>
      </c>
      <c r="AX39" s="98">
        <f>'[4]Объемы на 01.09.2021'!$T$54</f>
        <v>0</v>
      </c>
      <c r="AY39" s="123">
        <f>'[4]фин.обеспеч.на 01.09.2021'!$T$54</f>
        <v>0</v>
      </c>
      <c r="AZ39" s="6">
        <f t="shared" si="10"/>
        <v>0</v>
      </c>
      <c r="BA39" s="51">
        <f t="shared" si="11"/>
        <v>0</v>
      </c>
      <c r="BB39" s="7"/>
      <c r="BC39" s="119"/>
      <c r="BD39" s="7"/>
      <c r="BE39" s="7"/>
      <c r="BF39" s="7"/>
      <c r="BG39" s="130"/>
      <c r="BH39" s="98">
        <f>[2]План!Q32</f>
        <v>0</v>
      </c>
      <c r="BI39" s="123">
        <f>[2]План!R32+BW39</f>
        <v>0</v>
      </c>
      <c r="BJ39" s="98">
        <f>[3]План!Q32</f>
        <v>0</v>
      </c>
      <c r="BK39" s="123">
        <f>[3]План!R32+BY39</f>
        <v>0</v>
      </c>
      <c r="BL39" s="98">
        <f>'[4]Объемы на 01.09.2021'!$W$54</f>
        <v>201</v>
      </c>
      <c r="BM39" s="123">
        <f>'[4]фин.обеспеч.на 01.09.2021'!$W$54</f>
        <v>59548.76</v>
      </c>
      <c r="BN39" s="6">
        <f t="shared" si="12"/>
        <v>0</v>
      </c>
      <c r="BO39" s="51">
        <f t="shared" si="13"/>
        <v>0</v>
      </c>
      <c r="BP39" s="7"/>
      <c r="BQ39" s="119"/>
      <c r="BR39" s="7"/>
      <c r="BS39" s="119"/>
      <c r="BT39" s="7"/>
      <c r="BU39" s="130"/>
      <c r="BV39" s="98">
        <f>[2]План!U32</f>
        <v>0</v>
      </c>
      <c r="BW39" s="123">
        <f>[2]План!V32</f>
        <v>0</v>
      </c>
      <c r="BX39" s="98">
        <f>[3]План!U32</f>
        <v>0</v>
      </c>
      <c r="BY39" s="123">
        <f>[3]План!V32</f>
        <v>0</v>
      </c>
      <c r="BZ39" s="98">
        <f>'[4]Объемы на 01.09.2021'!$AA$54</f>
        <v>0</v>
      </c>
      <c r="CA39" s="123">
        <f>'[4]фин.обеспеч.на 01.09.2021'!$AA$54</f>
        <v>0</v>
      </c>
      <c r="CB39" s="6">
        <f t="shared" si="14"/>
        <v>0</v>
      </c>
      <c r="CC39" s="51">
        <f t="shared" si="15"/>
        <v>0</v>
      </c>
      <c r="CD39" s="7"/>
      <c r="CE39" s="134"/>
      <c r="CF39" s="7"/>
      <c r="CG39" s="134"/>
      <c r="CH39" s="7"/>
      <c r="CI39" s="139"/>
    </row>
    <row r="40" spans="1:8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99">
        <f>[2]План!E33</f>
        <v>732</v>
      </c>
      <c r="D40" s="124">
        <f>[2]План!F33</f>
        <v>8190.0316706738076</v>
      </c>
      <c r="E40" s="99">
        <f>[3]План!E33</f>
        <v>732</v>
      </c>
      <c r="F40" s="124">
        <f>[3]План!F33</f>
        <v>8190.0316706738076</v>
      </c>
      <c r="G40" s="124">
        <f>[3]План!G33</f>
        <v>168.44167067380786</v>
      </c>
      <c r="H40" s="99">
        <f>'[4]Объемы на 01.09.2021'!$J$44</f>
        <v>24</v>
      </c>
      <c r="I40" s="124">
        <f>'[4]фин.обеспеч.на 01.09.2021'!$J$44</f>
        <v>29.20751953125</v>
      </c>
      <c r="J40" s="6">
        <f t="shared" si="0"/>
        <v>0</v>
      </c>
      <c r="K40" s="51">
        <f t="shared" si="1"/>
        <v>0</v>
      </c>
      <c r="L40" s="7"/>
      <c r="M40" s="119"/>
      <c r="N40" s="7"/>
      <c r="O40" s="119"/>
      <c r="P40" s="7"/>
      <c r="Q40" s="243"/>
      <c r="R40" s="265">
        <f>[2]План!J33</f>
        <v>9222</v>
      </c>
      <c r="S40" s="124">
        <f>[2]План!K33</f>
        <v>10360.460000000001</v>
      </c>
      <c r="T40" s="124">
        <f>[2]УКам!$U$102</f>
        <v>1403</v>
      </c>
      <c r="U40" s="266">
        <f>[2]УКам!$X$102</f>
        <v>1440.15</v>
      </c>
      <c r="V40" s="265">
        <f>[3]План!J33</f>
        <v>9222</v>
      </c>
      <c r="W40" s="124">
        <f>[3]План!K33</f>
        <v>10360.460000000001</v>
      </c>
      <c r="X40" s="124">
        <f>[3]УКам!$U$102</f>
        <v>1403</v>
      </c>
      <c r="Y40" s="266">
        <f>[3]УКам!$X$102</f>
        <v>1440.15</v>
      </c>
      <c r="Z40" s="265">
        <f>'[4]Объемы на 01.09.2021'!$N$44</f>
        <v>1403</v>
      </c>
      <c r="AA40" s="266">
        <f>'[4]фин.обеспеч.на 01.09.2021'!$N$44</f>
        <v>1440.15</v>
      </c>
      <c r="AB40" s="288">
        <f>'[4]Объемы на 01.09.2021'!$Q$44</f>
        <v>70</v>
      </c>
      <c r="AC40" s="288">
        <f>'[4]фин.обеспеч.на 01.09.2021'!$Q$44</f>
        <v>383.916206298828</v>
      </c>
      <c r="AD40" s="277">
        <f t="shared" si="2"/>
        <v>0</v>
      </c>
      <c r="AE40" s="278">
        <f t="shared" si="3"/>
        <v>0</v>
      </c>
      <c r="AF40" s="277">
        <f t="shared" si="4"/>
        <v>0</v>
      </c>
      <c r="AG40" s="278">
        <f t="shared" si="5"/>
        <v>0</v>
      </c>
      <c r="AH40" s="247"/>
      <c r="AI40" s="243"/>
      <c r="AJ40" s="251">
        <f t="shared" si="6"/>
        <v>0</v>
      </c>
      <c r="AK40" s="119">
        <f t="shared" si="7"/>
        <v>0</v>
      </c>
      <c r="AL40" s="7">
        <f t="shared" si="8"/>
        <v>0</v>
      </c>
      <c r="AM40" s="130">
        <f t="shared" si="9"/>
        <v>0</v>
      </c>
      <c r="AN40" s="251"/>
      <c r="AO40" s="119"/>
      <c r="AP40" s="119"/>
      <c r="AQ40" s="130"/>
      <c r="AR40" s="251"/>
      <c r="AS40" s="130"/>
      <c r="AT40" s="256">
        <f>[2]План!O33</f>
        <v>472</v>
      </c>
      <c r="AU40" s="124">
        <f>[2]План!P33</f>
        <v>918.95</v>
      </c>
      <c r="AV40" s="99">
        <f>[3]План!O33</f>
        <v>472</v>
      </c>
      <c r="AW40" s="124">
        <f>[3]План!P33</f>
        <v>918.95</v>
      </c>
      <c r="AX40" s="99">
        <f>'[4]Объемы на 01.09.2021'!$T$44</f>
        <v>0</v>
      </c>
      <c r="AY40" s="124">
        <f>'[4]фин.обеспеч.на 01.09.2021'!$T$44</f>
        <v>0</v>
      </c>
      <c r="AZ40" s="6">
        <f t="shared" si="10"/>
        <v>0</v>
      </c>
      <c r="BA40" s="51">
        <f t="shared" si="11"/>
        <v>0</v>
      </c>
      <c r="BB40" s="7"/>
      <c r="BC40" s="119"/>
      <c r="BD40" s="7"/>
      <c r="BE40" s="7"/>
      <c r="BF40" s="7"/>
      <c r="BG40" s="130"/>
      <c r="BH40" s="99">
        <f>[2]План!Q33</f>
        <v>14086</v>
      </c>
      <c r="BI40" s="124">
        <f>[2]План!R33+BW40</f>
        <v>54453.31</v>
      </c>
      <c r="BJ40" s="99">
        <f>[3]План!Q33</f>
        <v>14086</v>
      </c>
      <c r="BK40" s="124">
        <f>[3]План!R33+BY40</f>
        <v>54453.31</v>
      </c>
      <c r="BL40" s="99">
        <f>'[4]Объемы на 01.09.2021'!$W$44</f>
        <v>455</v>
      </c>
      <c r="BM40" s="124">
        <f>'[4]фин.обеспеч.на 01.09.2021'!$W$44</f>
        <v>25509.99</v>
      </c>
      <c r="BN40" s="6">
        <f t="shared" si="12"/>
        <v>0</v>
      </c>
      <c r="BO40" s="51">
        <f t="shared" si="13"/>
        <v>0</v>
      </c>
      <c r="BP40" s="7"/>
      <c r="BQ40" s="119"/>
      <c r="BR40" s="7"/>
      <c r="BS40" s="119"/>
      <c r="BT40" s="7"/>
      <c r="BU40" s="130"/>
      <c r="BV40" s="99">
        <f>[2]План!U33</f>
        <v>188</v>
      </c>
      <c r="BW40" s="124">
        <f>[2]План!V33</f>
        <v>255.27</v>
      </c>
      <c r="BX40" s="99">
        <f>[3]План!U33</f>
        <v>182</v>
      </c>
      <c r="BY40" s="124">
        <f>[3]План!V33</f>
        <v>238.62</v>
      </c>
      <c r="BZ40" s="99">
        <f>'[4]Объемы на 01.09.2021'!$AA$44</f>
        <v>0</v>
      </c>
      <c r="CA40" s="124">
        <f>'[4]фин.обеспеч.на 01.09.2021'!$AA$44</f>
        <v>0</v>
      </c>
      <c r="CB40" s="6">
        <f t="shared" si="14"/>
        <v>-6</v>
      </c>
      <c r="CC40" s="51">
        <f t="shared" si="15"/>
        <v>-16.650000000000006</v>
      </c>
      <c r="CD40" s="7"/>
      <c r="CE40" s="134"/>
      <c r="CF40" s="7"/>
      <c r="CG40" s="134"/>
      <c r="CH40" s="7"/>
      <c r="CI40" s="139"/>
    </row>
    <row r="41" spans="1:87" s="2" customFormat="1" x14ac:dyDescent="0.25">
      <c r="A41" s="28">
        <v>28</v>
      </c>
      <c r="B41" s="30" t="str">
        <f>'Скорая медицинская помощь'!B41</f>
        <v>Ключевская РБ</v>
      </c>
      <c r="C41" s="99">
        <f>[2]План!E34</f>
        <v>900</v>
      </c>
      <c r="D41" s="124">
        <f>[2]План!F34</f>
        <v>11124.560450233274</v>
      </c>
      <c r="E41" s="99">
        <f>[3]План!E34</f>
        <v>900</v>
      </c>
      <c r="F41" s="124">
        <f>[3]План!F34</f>
        <v>11124.560450233274</v>
      </c>
      <c r="G41" s="124">
        <f>[3]План!G34</f>
        <v>375.17045023327455</v>
      </c>
      <c r="H41" s="99">
        <f>'[4]Объемы на 01.09.2021'!$J$45</f>
        <v>10</v>
      </c>
      <c r="I41" s="124">
        <f>'[4]фин.обеспеч.на 01.09.2021'!$J$45</f>
        <v>44.956800781250003</v>
      </c>
      <c r="J41" s="6">
        <f t="shared" si="0"/>
        <v>0</v>
      </c>
      <c r="K41" s="51">
        <f t="shared" si="1"/>
        <v>0</v>
      </c>
      <c r="L41" s="7"/>
      <c r="M41" s="119"/>
      <c r="N41" s="7"/>
      <c r="O41" s="119"/>
      <c r="P41" s="7"/>
      <c r="Q41" s="243"/>
      <c r="R41" s="265">
        <f>[2]План!J34</f>
        <v>11980</v>
      </c>
      <c r="S41" s="124">
        <f>[2]План!K34</f>
        <v>11077.28</v>
      </c>
      <c r="T41" s="124">
        <f>[2]Ключ!$U$102</f>
        <v>1703</v>
      </c>
      <c r="U41" s="266">
        <f>[2]Ключ!$X$102</f>
        <v>1748.1</v>
      </c>
      <c r="V41" s="265">
        <f>[3]План!J34</f>
        <v>11980</v>
      </c>
      <c r="W41" s="124">
        <f>[3]План!K34</f>
        <v>11077.28</v>
      </c>
      <c r="X41" s="124">
        <f>[3]Ключ!$U$102</f>
        <v>1703</v>
      </c>
      <c r="Y41" s="266">
        <f>[3]Ключ!$X$102</f>
        <v>1748.1</v>
      </c>
      <c r="Z41" s="265">
        <f>'[4]Объемы на 01.09.2021'!$N$45</f>
        <v>1703</v>
      </c>
      <c r="AA41" s="266">
        <f>'[4]фин.обеспеч.на 01.09.2021'!$N$45</f>
        <v>1748.1</v>
      </c>
      <c r="AB41" s="288">
        <f>'[4]Объемы на 01.09.2021'!$Q$45</f>
        <v>92</v>
      </c>
      <c r="AC41" s="288">
        <f>'[4]фин.обеспеч.на 01.09.2021'!$Q$45</f>
        <v>406.28687158203104</v>
      </c>
      <c r="AD41" s="277">
        <f t="shared" si="2"/>
        <v>0</v>
      </c>
      <c r="AE41" s="278">
        <f t="shared" si="3"/>
        <v>0</v>
      </c>
      <c r="AF41" s="277">
        <f t="shared" si="4"/>
        <v>0</v>
      </c>
      <c r="AG41" s="278">
        <f t="shared" si="5"/>
        <v>0</v>
      </c>
      <c r="AH41" s="247"/>
      <c r="AI41" s="243"/>
      <c r="AJ41" s="251">
        <f t="shared" si="6"/>
        <v>0</v>
      </c>
      <c r="AK41" s="119">
        <f t="shared" si="7"/>
        <v>0</v>
      </c>
      <c r="AL41" s="7">
        <f t="shared" si="8"/>
        <v>0</v>
      </c>
      <c r="AM41" s="130">
        <f t="shared" si="9"/>
        <v>0</v>
      </c>
      <c r="AN41" s="251"/>
      <c r="AO41" s="119"/>
      <c r="AP41" s="119"/>
      <c r="AQ41" s="130"/>
      <c r="AR41" s="251"/>
      <c r="AS41" s="130"/>
      <c r="AT41" s="256">
        <f>[2]План!O34</f>
        <v>303</v>
      </c>
      <c r="AU41" s="124">
        <f>[2]План!P34</f>
        <v>610.36</v>
      </c>
      <c r="AV41" s="99">
        <f>[3]План!O34</f>
        <v>303</v>
      </c>
      <c r="AW41" s="124">
        <f>[3]План!P34</f>
        <v>610.36</v>
      </c>
      <c r="AX41" s="99">
        <f>'[4]Объемы на 01.09.2021'!$T$45</f>
        <v>0</v>
      </c>
      <c r="AY41" s="124">
        <f>'[4]фин.обеспеч.на 01.09.2021'!$T$45</f>
        <v>0</v>
      </c>
      <c r="AZ41" s="6">
        <f t="shared" si="10"/>
        <v>0</v>
      </c>
      <c r="BA41" s="51">
        <f t="shared" si="11"/>
        <v>0</v>
      </c>
      <c r="BB41" s="7"/>
      <c r="BC41" s="119"/>
      <c r="BD41" s="7"/>
      <c r="BE41" s="7"/>
      <c r="BF41" s="7"/>
      <c r="BG41" s="130"/>
      <c r="BH41" s="99">
        <f>[2]План!Q34</f>
        <v>6661</v>
      </c>
      <c r="BI41" s="124">
        <f>[2]План!R34+BW41</f>
        <v>53657.35</v>
      </c>
      <c r="BJ41" s="99">
        <f>[3]План!Q34</f>
        <v>6661</v>
      </c>
      <c r="BK41" s="124">
        <f>[3]План!R34+BY41</f>
        <v>53657.35</v>
      </c>
      <c r="BL41" s="99">
        <f>'[4]Объемы на 01.09.2021'!$W$45</f>
        <v>555</v>
      </c>
      <c r="BM41" s="124">
        <f>'[4]фин.обеспеч.на 01.09.2021'!$W$45</f>
        <v>25959.43</v>
      </c>
      <c r="BN41" s="6">
        <f t="shared" si="12"/>
        <v>0</v>
      </c>
      <c r="BO41" s="51">
        <f t="shared" si="13"/>
        <v>0</v>
      </c>
      <c r="BP41" s="7"/>
      <c r="BQ41" s="119"/>
      <c r="BR41" s="7"/>
      <c r="BS41" s="119"/>
      <c r="BT41" s="7"/>
      <c r="BU41" s="130"/>
      <c r="BV41" s="99">
        <f>[2]План!U34</f>
        <v>586</v>
      </c>
      <c r="BW41" s="124">
        <f>[2]План!V34</f>
        <v>1229.81</v>
      </c>
      <c r="BX41" s="99">
        <f>[3]План!U34</f>
        <v>220</v>
      </c>
      <c r="BY41" s="124">
        <f>[3]План!V34</f>
        <v>288.44</v>
      </c>
      <c r="BZ41" s="99">
        <f>'[4]Объемы на 01.09.2021'!$AA$45</f>
        <v>0</v>
      </c>
      <c r="CA41" s="124">
        <f>'[4]фин.обеспеч.на 01.09.2021'!$AA$45</f>
        <v>0</v>
      </c>
      <c r="CB41" s="6">
        <f t="shared" si="14"/>
        <v>-366</v>
      </c>
      <c r="CC41" s="51">
        <f t="shared" si="15"/>
        <v>-941.36999999999989</v>
      </c>
      <c r="CD41" s="7"/>
      <c r="CE41" s="134"/>
      <c r="CF41" s="7"/>
      <c r="CG41" s="134"/>
      <c r="CH41" s="7"/>
      <c r="CI41" s="139"/>
    </row>
    <row r="42" spans="1:8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98">
        <f>[2]План!E35</f>
        <v>1155</v>
      </c>
      <c r="D42" s="123">
        <f>[2]План!F35</f>
        <v>9922.1030170463619</v>
      </c>
      <c r="E42" s="98">
        <f>[3]План!E35</f>
        <v>1155</v>
      </c>
      <c r="F42" s="123">
        <f>[3]План!F35</f>
        <v>9922.1030170463619</v>
      </c>
      <c r="G42" s="123">
        <f>[3]План!G35</f>
        <v>255.45301704635997</v>
      </c>
      <c r="H42" s="98">
        <f>'[4]Объемы на 01.09.2021'!$J$43</f>
        <v>32</v>
      </c>
      <c r="I42" s="123">
        <f>'[4]фин.обеспеч.на 01.09.2021'!$J$43</f>
        <v>117.712549072266</v>
      </c>
      <c r="J42" s="6">
        <f t="shared" si="0"/>
        <v>0</v>
      </c>
      <c r="K42" s="51">
        <f t="shared" si="1"/>
        <v>0</v>
      </c>
      <c r="L42" s="7"/>
      <c r="M42" s="119"/>
      <c r="N42" s="7"/>
      <c r="O42" s="119"/>
      <c r="P42" s="7"/>
      <c r="Q42" s="243"/>
      <c r="R42" s="263">
        <f>[2]План!J35</f>
        <v>9380</v>
      </c>
      <c r="S42" s="123">
        <f>[2]План!K35</f>
        <v>8721.8700000000008</v>
      </c>
      <c r="T42" s="123">
        <f>[2]УБ!$U$102</f>
        <v>1457</v>
      </c>
      <c r="U42" s="264">
        <f>[2]УБ!$X$102</f>
        <v>1495.58</v>
      </c>
      <c r="V42" s="263">
        <f>[3]План!J35</f>
        <v>9380</v>
      </c>
      <c r="W42" s="123">
        <f>[3]План!K35</f>
        <v>8721.8700000000008</v>
      </c>
      <c r="X42" s="123">
        <f>[3]УБ!$U$102</f>
        <v>1457</v>
      </c>
      <c r="Y42" s="264">
        <f>[3]УБ!$X$102</f>
        <v>1495.58</v>
      </c>
      <c r="Z42" s="263">
        <f>'[4]Объемы на 01.09.2021'!$N$43</f>
        <v>1457</v>
      </c>
      <c r="AA42" s="264">
        <f>'[4]фин.обеспеч.на 01.09.2021'!$N$43</f>
        <v>1495.58</v>
      </c>
      <c r="AB42" s="287">
        <f>'[4]Объемы на 01.09.2021'!$Q$43</f>
        <v>359</v>
      </c>
      <c r="AC42" s="287">
        <f>'[4]фин.обеспеч.на 01.09.2021'!$Q$43</f>
        <v>8750.1783848877003</v>
      </c>
      <c r="AD42" s="277">
        <f t="shared" si="2"/>
        <v>0</v>
      </c>
      <c r="AE42" s="278">
        <f t="shared" si="3"/>
        <v>0</v>
      </c>
      <c r="AF42" s="277">
        <f t="shared" si="4"/>
        <v>0</v>
      </c>
      <c r="AG42" s="278">
        <f t="shared" si="5"/>
        <v>0</v>
      </c>
      <c r="AH42" s="247"/>
      <c r="AI42" s="243"/>
      <c r="AJ42" s="251">
        <f t="shared" si="6"/>
        <v>0</v>
      </c>
      <c r="AK42" s="119">
        <f t="shared" si="7"/>
        <v>0</v>
      </c>
      <c r="AL42" s="7">
        <f t="shared" si="8"/>
        <v>0</v>
      </c>
      <c r="AM42" s="130">
        <f t="shared" si="9"/>
        <v>0</v>
      </c>
      <c r="AN42" s="251"/>
      <c r="AO42" s="119"/>
      <c r="AP42" s="119"/>
      <c r="AQ42" s="130"/>
      <c r="AR42" s="251"/>
      <c r="AS42" s="130"/>
      <c r="AT42" s="255">
        <f>[2]План!O35</f>
        <v>6667</v>
      </c>
      <c r="AU42" s="123">
        <f>[2]План!P35</f>
        <v>12980.18</v>
      </c>
      <c r="AV42" s="98">
        <f>[3]План!O35</f>
        <v>6667</v>
      </c>
      <c r="AW42" s="123">
        <f>[3]План!P35</f>
        <v>12980.18</v>
      </c>
      <c r="AX42" s="98">
        <f>'[4]Объемы на 01.09.2021'!$T$43</f>
        <v>0</v>
      </c>
      <c r="AY42" s="123">
        <f>'[4]фин.обеспеч.на 01.09.2021'!$T$43</f>
        <v>0</v>
      </c>
      <c r="AZ42" s="6">
        <f t="shared" si="10"/>
        <v>0</v>
      </c>
      <c r="BA42" s="51">
        <f t="shared" si="11"/>
        <v>0</v>
      </c>
      <c r="BB42" s="7"/>
      <c r="BC42" s="119"/>
      <c r="BD42" s="7"/>
      <c r="BE42" s="7"/>
      <c r="BF42" s="7"/>
      <c r="BG42" s="130"/>
      <c r="BH42" s="98">
        <f>[2]План!Q35</f>
        <v>3545</v>
      </c>
      <c r="BI42" s="123">
        <f>[2]План!R35+BW42</f>
        <v>49122.8</v>
      </c>
      <c r="BJ42" s="98">
        <f>[3]План!Q35</f>
        <v>3545</v>
      </c>
      <c r="BK42" s="123">
        <f>[3]План!R35+BY42</f>
        <v>49122.8</v>
      </c>
      <c r="BL42" s="98">
        <f>'[4]Объемы на 01.09.2021'!$W$43</f>
        <v>520</v>
      </c>
      <c r="BM42" s="123">
        <f>'[4]фин.обеспеч.на 01.09.2021'!$W$43</f>
        <v>32418.06</v>
      </c>
      <c r="BN42" s="6">
        <f t="shared" si="12"/>
        <v>0</v>
      </c>
      <c r="BO42" s="51">
        <f t="shared" si="13"/>
        <v>0</v>
      </c>
      <c r="BP42" s="7"/>
      <c r="BQ42" s="119"/>
      <c r="BR42" s="7"/>
      <c r="BS42" s="119"/>
      <c r="BT42" s="7"/>
      <c r="BU42" s="130"/>
      <c r="BV42" s="98">
        <f>[2]План!U35</f>
        <v>511</v>
      </c>
      <c r="BW42" s="123">
        <f>[2]План!V35</f>
        <v>1073.21</v>
      </c>
      <c r="BX42" s="98">
        <f>[3]План!U35</f>
        <v>192</v>
      </c>
      <c r="BY42" s="123">
        <f>[3]План!V35</f>
        <v>251.73</v>
      </c>
      <c r="BZ42" s="98">
        <f>'[4]Объемы на 01.09.2021'!$AA$43</f>
        <v>0</v>
      </c>
      <c r="CA42" s="123">
        <f>'[4]фин.обеспеч.на 01.09.2021'!$AA$43</f>
        <v>0</v>
      </c>
      <c r="CB42" s="6">
        <f t="shared" si="14"/>
        <v>-319</v>
      </c>
      <c r="CC42" s="51">
        <f t="shared" si="15"/>
        <v>-821.48</v>
      </c>
      <c r="CD42" s="7"/>
      <c r="CE42" s="134"/>
      <c r="CF42" s="7"/>
      <c r="CG42" s="134"/>
      <c r="CH42" s="7"/>
      <c r="CI42" s="139"/>
    </row>
    <row r="43" spans="1:8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99">
        <f>[2]План!E36</f>
        <v>509</v>
      </c>
      <c r="D43" s="124">
        <f>[2]План!F36</f>
        <v>4623.2003430530049</v>
      </c>
      <c r="E43" s="99">
        <f>[3]План!E36</f>
        <v>509</v>
      </c>
      <c r="F43" s="124">
        <f>[3]План!F36</f>
        <v>4623.2003430530049</v>
      </c>
      <c r="G43" s="124">
        <f>[3]План!G36</f>
        <v>83.880343053005333</v>
      </c>
      <c r="H43" s="99">
        <f>'[4]Объемы на 01.09.2021'!$J$58</f>
        <v>26</v>
      </c>
      <c r="I43" s="124">
        <f>'[4]фин.обеспеч.на 01.09.2021'!$J$58</f>
        <v>117.289743164063</v>
      </c>
      <c r="J43" s="6">
        <f t="shared" si="0"/>
        <v>0</v>
      </c>
      <c r="K43" s="51">
        <f t="shared" si="1"/>
        <v>0</v>
      </c>
      <c r="L43" s="7"/>
      <c r="M43" s="119"/>
      <c r="N43" s="7"/>
      <c r="O43" s="119"/>
      <c r="P43" s="7"/>
      <c r="Q43" s="243"/>
      <c r="R43" s="265">
        <f>[2]План!J36</f>
        <v>3070</v>
      </c>
      <c r="S43" s="124">
        <f>[2]План!K36</f>
        <v>3188.1199999999994</v>
      </c>
      <c r="T43" s="124">
        <f>[2]Озерн!$U$102</f>
        <v>715</v>
      </c>
      <c r="U43" s="266">
        <f>[2]Озерн!$X$102</f>
        <v>733.93</v>
      </c>
      <c r="V43" s="265">
        <f>[3]План!J36</f>
        <v>2370</v>
      </c>
      <c r="W43" s="124">
        <f>[3]План!K36</f>
        <v>3188.1199999999994</v>
      </c>
      <c r="X43" s="124">
        <f>[3]Озерн!$U$102</f>
        <v>715</v>
      </c>
      <c r="Y43" s="266">
        <f>[3]Озерн!$X$102</f>
        <v>733.93</v>
      </c>
      <c r="Z43" s="265">
        <f>'[4]Объемы на 01.09.2021'!$N$58</f>
        <v>715</v>
      </c>
      <c r="AA43" s="266">
        <f>'[4]фин.обеспеч.на 01.09.2021'!$N$58</f>
        <v>733.93</v>
      </c>
      <c r="AB43" s="288">
        <f>'[4]Объемы на 01.09.2021'!$Q$58</f>
        <v>170</v>
      </c>
      <c r="AC43" s="288">
        <f>'[4]фин.обеспеч.на 01.09.2021'!$Q$58</f>
        <v>664.50004931640603</v>
      </c>
      <c r="AD43" s="277">
        <f t="shared" si="2"/>
        <v>-700</v>
      </c>
      <c r="AE43" s="278">
        <f t="shared" si="3"/>
        <v>0</v>
      </c>
      <c r="AF43" s="277">
        <f t="shared" si="4"/>
        <v>0</v>
      </c>
      <c r="AG43" s="278">
        <f t="shared" si="5"/>
        <v>0</v>
      </c>
      <c r="AH43" s="247"/>
      <c r="AI43" s="243"/>
      <c r="AJ43" s="251">
        <f t="shared" si="6"/>
        <v>-700</v>
      </c>
      <c r="AK43" s="119">
        <f t="shared" si="7"/>
        <v>0</v>
      </c>
      <c r="AL43" s="7">
        <f t="shared" si="8"/>
        <v>0</v>
      </c>
      <c r="AM43" s="130">
        <f t="shared" si="9"/>
        <v>0</v>
      </c>
      <c r="AN43" s="251"/>
      <c r="AO43" s="119"/>
      <c r="AP43" s="119"/>
      <c r="AQ43" s="130"/>
      <c r="AR43" s="251"/>
      <c r="AS43" s="130"/>
      <c r="AT43" s="256">
        <f>[2]План!O36</f>
        <v>513</v>
      </c>
      <c r="AU43" s="124">
        <f>[2]План!P36</f>
        <v>1003.45</v>
      </c>
      <c r="AV43" s="99">
        <f>[3]План!O36</f>
        <v>513</v>
      </c>
      <c r="AW43" s="124">
        <f>[3]План!P36</f>
        <v>1003.45</v>
      </c>
      <c r="AX43" s="99">
        <f>'[4]Объемы на 01.09.2021'!$T$58</f>
        <v>0</v>
      </c>
      <c r="AY43" s="124">
        <f>'[4]фин.обеспеч.на 01.09.2021'!$T$58</f>
        <v>0</v>
      </c>
      <c r="AZ43" s="6">
        <f t="shared" si="10"/>
        <v>0</v>
      </c>
      <c r="BA43" s="51">
        <f t="shared" si="11"/>
        <v>0</v>
      </c>
      <c r="BB43" s="7"/>
      <c r="BC43" s="119"/>
      <c r="BD43" s="7"/>
      <c r="BE43" s="7"/>
      <c r="BF43" s="7"/>
      <c r="BG43" s="130"/>
      <c r="BH43" s="99">
        <f>[2]План!Q36</f>
        <v>2152</v>
      </c>
      <c r="BI43" s="124">
        <f>[2]План!R36+BW43</f>
        <v>29249.98</v>
      </c>
      <c r="BJ43" s="99">
        <f>[3]План!Q36</f>
        <v>2152</v>
      </c>
      <c r="BK43" s="124">
        <f>[3]План!R36+BY43</f>
        <v>29249.98</v>
      </c>
      <c r="BL43" s="99">
        <f>'[4]Объемы на 01.09.2021'!$W$58</f>
        <v>255</v>
      </c>
      <c r="BM43" s="124">
        <f>'[4]фин.обеспеч.на 01.09.2021'!$W$58</f>
        <v>13841.29</v>
      </c>
      <c r="BN43" s="6">
        <f t="shared" si="12"/>
        <v>0</v>
      </c>
      <c r="BO43" s="51">
        <f t="shared" si="13"/>
        <v>0</v>
      </c>
      <c r="BP43" s="7"/>
      <c r="BQ43" s="119"/>
      <c r="BR43" s="7"/>
      <c r="BS43" s="119"/>
      <c r="BT43" s="7"/>
      <c r="BU43" s="130"/>
      <c r="BV43" s="99">
        <f>[2]План!U36</f>
        <v>181</v>
      </c>
      <c r="BW43" s="124">
        <f>[2]План!V36</f>
        <v>348.39</v>
      </c>
      <c r="BX43" s="99">
        <f>[3]План!U36</f>
        <v>93</v>
      </c>
      <c r="BY43" s="124">
        <f>[3]План!V36</f>
        <v>121.93</v>
      </c>
      <c r="BZ43" s="99">
        <f>'[4]Объемы на 01.09.2021'!$AA$58</f>
        <v>0</v>
      </c>
      <c r="CA43" s="124">
        <f>'[4]фин.обеспеч.на 01.09.2021'!$AA$58</f>
        <v>0</v>
      </c>
      <c r="CB43" s="6">
        <f t="shared" si="14"/>
        <v>-88</v>
      </c>
      <c r="CC43" s="51">
        <f t="shared" si="15"/>
        <v>-226.45999999999998</v>
      </c>
      <c r="CD43" s="7"/>
      <c r="CE43" s="134"/>
      <c r="CF43" s="7"/>
      <c r="CG43" s="134"/>
      <c r="CH43" s="7"/>
      <c r="CI43" s="139"/>
    </row>
    <row r="44" spans="1:8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98">
        <f>[2]План!E37</f>
        <v>3551</v>
      </c>
      <c r="D44" s="123">
        <f>[2]План!F37</f>
        <v>25081.632268928224</v>
      </c>
      <c r="E44" s="98">
        <f>[3]План!E37</f>
        <v>3551</v>
      </c>
      <c r="F44" s="123">
        <f>[3]План!F37</f>
        <v>25081.632268928224</v>
      </c>
      <c r="G44" s="123">
        <f>[3]План!G37</f>
        <v>1085.3722689282204</v>
      </c>
      <c r="H44" s="98">
        <f>'[4]Объемы на 01.09.2021'!$J$42</f>
        <v>806</v>
      </c>
      <c r="I44" s="123">
        <f>'[4]фин.обеспеч.на 01.09.2021'!$J$42</f>
        <v>2540.7617481689499</v>
      </c>
      <c r="J44" s="6">
        <f t="shared" si="0"/>
        <v>0</v>
      </c>
      <c r="K44" s="51">
        <f t="shared" si="1"/>
        <v>0</v>
      </c>
      <c r="L44" s="7"/>
      <c r="M44" s="119"/>
      <c r="N44" s="7"/>
      <c r="O44" s="119"/>
      <c r="P44" s="7"/>
      <c r="Q44" s="243"/>
      <c r="R44" s="263">
        <f>[2]План!J37</f>
        <v>28200</v>
      </c>
      <c r="S44" s="123">
        <f>[2]План!K37</f>
        <v>25256.199999999997</v>
      </c>
      <c r="T44" s="123">
        <f>[2]Мильков!$U$102</f>
        <v>3245</v>
      </c>
      <c r="U44" s="264">
        <f>[2]Мильков!$X$102</f>
        <v>3268</v>
      </c>
      <c r="V44" s="263">
        <f>[3]План!J37</f>
        <v>28200</v>
      </c>
      <c r="W44" s="123">
        <f>[3]План!K37</f>
        <v>26765.129999999997</v>
      </c>
      <c r="X44" s="123">
        <f>[3]Мильков!$U$102</f>
        <v>4715</v>
      </c>
      <c r="Y44" s="264">
        <f>[3]Мильков!$X$102</f>
        <v>4776.93</v>
      </c>
      <c r="Z44" s="263">
        <f>'[4]Объемы на 01.09.2021'!$N$42</f>
        <v>3245</v>
      </c>
      <c r="AA44" s="264">
        <f>'[4]фин.обеспеч.на 01.09.2021'!$N$42</f>
        <v>3268</v>
      </c>
      <c r="AB44" s="287">
        <f>'[4]Объемы на 01.09.2021'!$Q$42</f>
        <v>835</v>
      </c>
      <c r="AC44" s="287">
        <f>'[4]фин.обеспеч.на 01.09.2021'!$Q$42</f>
        <v>12092.344452514601</v>
      </c>
      <c r="AD44" s="277">
        <f t="shared" si="2"/>
        <v>0</v>
      </c>
      <c r="AE44" s="278">
        <f t="shared" si="3"/>
        <v>1508.9300000000003</v>
      </c>
      <c r="AF44" s="277">
        <f t="shared" si="4"/>
        <v>1470</v>
      </c>
      <c r="AG44" s="278">
        <f t="shared" si="5"/>
        <v>1508.9300000000003</v>
      </c>
      <c r="AH44" s="247">
        <v>1470</v>
      </c>
      <c r="AI44" s="243">
        <v>1508.93</v>
      </c>
      <c r="AJ44" s="251">
        <f t="shared" si="6"/>
        <v>0</v>
      </c>
      <c r="AK44" s="119">
        <f t="shared" si="7"/>
        <v>1508.9300000000003</v>
      </c>
      <c r="AL44" s="7">
        <f t="shared" si="8"/>
        <v>1470</v>
      </c>
      <c r="AM44" s="130">
        <f t="shared" si="9"/>
        <v>1508.9300000000003</v>
      </c>
      <c r="AN44" s="251"/>
      <c r="AO44" s="119"/>
      <c r="AP44" s="119"/>
      <c r="AQ44" s="130"/>
      <c r="AR44" s="251"/>
      <c r="AS44" s="130"/>
      <c r="AT44" s="255">
        <f>[2]План!O37</f>
        <v>9390</v>
      </c>
      <c r="AU44" s="123">
        <f>[2]План!P37</f>
        <v>18281.669999999998</v>
      </c>
      <c r="AV44" s="98">
        <f>[3]План!O37</f>
        <v>9390</v>
      </c>
      <c r="AW44" s="123">
        <f>[3]План!P37</f>
        <v>18281.669999999998</v>
      </c>
      <c r="AX44" s="98">
        <f>'[4]Объемы на 01.09.2021'!$T$42</f>
        <v>0</v>
      </c>
      <c r="AY44" s="123">
        <f>'[4]фин.обеспеч.на 01.09.2021'!$T$42</f>
        <v>0</v>
      </c>
      <c r="AZ44" s="6">
        <f t="shared" si="10"/>
        <v>0</v>
      </c>
      <c r="BA44" s="51">
        <f t="shared" si="11"/>
        <v>0</v>
      </c>
      <c r="BB44" s="7"/>
      <c r="BC44" s="119"/>
      <c r="BD44" s="7"/>
      <c r="BE44" s="7"/>
      <c r="BF44" s="7"/>
      <c r="BG44" s="130"/>
      <c r="BH44" s="98">
        <f>[2]План!Q37</f>
        <v>13924</v>
      </c>
      <c r="BI44" s="123">
        <f>[2]План!R37+BW44</f>
        <v>81316.31</v>
      </c>
      <c r="BJ44" s="98">
        <f>[3]План!Q37</f>
        <v>13924</v>
      </c>
      <c r="BK44" s="123">
        <f>[3]План!R37+BY44</f>
        <v>81316.31</v>
      </c>
      <c r="BL44" s="98">
        <f>'[4]Объемы на 01.09.2021'!$W$42</f>
        <v>837</v>
      </c>
      <c r="BM44" s="123">
        <f>'[4]фин.обеспеч.на 01.09.2021'!$W$42</f>
        <v>75373.179999999993</v>
      </c>
      <c r="BN44" s="6">
        <f t="shared" si="12"/>
        <v>0</v>
      </c>
      <c r="BO44" s="51">
        <f t="shared" si="13"/>
        <v>0</v>
      </c>
      <c r="BP44" s="7"/>
      <c r="BQ44" s="119"/>
      <c r="BR44" s="7"/>
      <c r="BS44" s="119"/>
      <c r="BT44" s="7"/>
      <c r="BU44" s="130"/>
      <c r="BV44" s="98">
        <f>[2]План!U37</f>
        <v>747</v>
      </c>
      <c r="BW44" s="123">
        <f>[2]План!V37</f>
        <v>1230.69</v>
      </c>
      <c r="BX44" s="98">
        <f>[3]План!U37</f>
        <v>531</v>
      </c>
      <c r="BY44" s="123">
        <f>[3]План!V37</f>
        <v>675.63</v>
      </c>
      <c r="BZ44" s="98">
        <f>'[4]Объемы на 01.09.2021'!$AA$42</f>
        <v>0</v>
      </c>
      <c r="CA44" s="123">
        <f>'[4]фин.обеспеч.на 01.09.2021'!$AA$42</f>
        <v>0</v>
      </c>
      <c r="CB44" s="6">
        <f t="shared" si="14"/>
        <v>-216</v>
      </c>
      <c r="CC44" s="51">
        <f t="shared" si="15"/>
        <v>-555.06000000000006</v>
      </c>
      <c r="CD44" s="7"/>
      <c r="CE44" s="134"/>
      <c r="CF44" s="7"/>
      <c r="CG44" s="134"/>
      <c r="CH44" s="7"/>
      <c r="CI44" s="139"/>
    </row>
    <row r="45" spans="1:8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99">
        <f>[2]План!E38</f>
        <v>540</v>
      </c>
      <c r="D45" s="124">
        <f>[2]План!F38</f>
        <v>5893.2060475862836</v>
      </c>
      <c r="E45" s="99">
        <f>[3]План!E38</f>
        <v>540</v>
      </c>
      <c r="F45" s="124">
        <f>[3]План!F38</f>
        <v>5893.2060475862836</v>
      </c>
      <c r="G45" s="124">
        <f>[3]План!G38</f>
        <v>86.706047586283574</v>
      </c>
      <c r="H45" s="99">
        <f>'[4]Объемы на 01.09.2021'!$J$47</f>
        <v>46</v>
      </c>
      <c r="I45" s="124">
        <f>'[4]фин.обеспеч.на 01.09.2021'!$J$47</f>
        <v>261.20768347168001</v>
      </c>
      <c r="J45" s="6">
        <f t="shared" si="0"/>
        <v>0</v>
      </c>
      <c r="K45" s="51">
        <f t="shared" si="1"/>
        <v>0</v>
      </c>
      <c r="L45" s="7"/>
      <c r="M45" s="119"/>
      <c r="N45" s="7"/>
      <c r="O45" s="119"/>
      <c r="P45" s="7"/>
      <c r="Q45" s="243"/>
      <c r="R45" s="265">
        <f>[2]План!J38</f>
        <v>4940</v>
      </c>
      <c r="S45" s="124">
        <f>[2]План!K38</f>
        <v>4973.88</v>
      </c>
      <c r="T45" s="124">
        <f>[2]Быст!$U$102</f>
        <v>876</v>
      </c>
      <c r="U45" s="266">
        <f>[2]Быст!$X$102</f>
        <v>899.2</v>
      </c>
      <c r="V45" s="265">
        <f>[3]План!J38</f>
        <v>4940</v>
      </c>
      <c r="W45" s="124">
        <f>[3]План!K38</f>
        <v>4973.88</v>
      </c>
      <c r="X45" s="124">
        <f>[3]Быст!$U$102</f>
        <v>876</v>
      </c>
      <c r="Y45" s="266">
        <f>[3]Быст!$X$102</f>
        <v>899.2</v>
      </c>
      <c r="Z45" s="265">
        <f>'[4]Объемы на 01.09.2021'!$N$47</f>
        <v>876</v>
      </c>
      <c r="AA45" s="266">
        <f>'[4]фин.обеспеч.на 01.09.2021'!$N$47</f>
        <v>899.2</v>
      </c>
      <c r="AB45" s="288">
        <f>'[4]Объемы на 01.09.2021'!$Q$47</f>
        <v>188</v>
      </c>
      <c r="AC45" s="288">
        <f>'[4]фин.обеспеч.на 01.09.2021'!$Q$47</f>
        <v>1923.622171875</v>
      </c>
      <c r="AD45" s="277">
        <f t="shared" si="2"/>
        <v>0</v>
      </c>
      <c r="AE45" s="278">
        <f t="shared" si="3"/>
        <v>0</v>
      </c>
      <c r="AF45" s="277">
        <f t="shared" si="4"/>
        <v>0</v>
      </c>
      <c r="AG45" s="278">
        <f t="shared" si="5"/>
        <v>0</v>
      </c>
      <c r="AH45" s="247"/>
      <c r="AI45" s="243"/>
      <c r="AJ45" s="251">
        <f t="shared" si="6"/>
        <v>0</v>
      </c>
      <c r="AK45" s="119">
        <f t="shared" si="7"/>
        <v>0</v>
      </c>
      <c r="AL45" s="7">
        <f t="shared" si="8"/>
        <v>0</v>
      </c>
      <c r="AM45" s="130">
        <f t="shared" si="9"/>
        <v>0</v>
      </c>
      <c r="AN45" s="251"/>
      <c r="AO45" s="119"/>
      <c r="AP45" s="119"/>
      <c r="AQ45" s="130"/>
      <c r="AR45" s="251"/>
      <c r="AS45" s="130"/>
      <c r="AT45" s="256">
        <f>[2]План!O38</f>
        <v>1492</v>
      </c>
      <c r="AU45" s="124">
        <f>[2]План!P38</f>
        <v>2904.82</v>
      </c>
      <c r="AV45" s="99">
        <f>[3]План!O38</f>
        <v>1492</v>
      </c>
      <c r="AW45" s="124">
        <f>[3]План!P38</f>
        <v>2904.82</v>
      </c>
      <c r="AX45" s="99">
        <f>'[4]Объемы на 01.09.2021'!$T$47</f>
        <v>0</v>
      </c>
      <c r="AY45" s="124">
        <f>'[4]фин.обеспеч.на 01.09.2021'!$T$47</f>
        <v>0</v>
      </c>
      <c r="AZ45" s="6">
        <f t="shared" si="10"/>
        <v>0</v>
      </c>
      <c r="BA45" s="51">
        <f t="shared" si="11"/>
        <v>0</v>
      </c>
      <c r="BB45" s="7"/>
      <c r="BC45" s="119"/>
      <c r="BD45" s="7"/>
      <c r="BE45" s="7"/>
      <c r="BF45" s="7"/>
      <c r="BG45" s="130"/>
      <c r="BH45" s="99">
        <f>[2]План!Q38</f>
        <v>9004</v>
      </c>
      <c r="BI45" s="124">
        <f>[2]План!R38+BW45</f>
        <v>21674.17</v>
      </c>
      <c r="BJ45" s="99">
        <f>[3]План!Q38</f>
        <v>9004</v>
      </c>
      <c r="BK45" s="124">
        <f>[3]План!R38+BY45</f>
        <v>21674.17</v>
      </c>
      <c r="BL45" s="99">
        <f>'[4]Объемы на 01.09.2021'!$W$47</f>
        <v>290</v>
      </c>
      <c r="BM45" s="124">
        <f>'[4]фин.обеспеч.на 01.09.2021'!$W$47</f>
        <v>14564.03</v>
      </c>
      <c r="BN45" s="6">
        <f t="shared" si="12"/>
        <v>0</v>
      </c>
      <c r="BO45" s="51">
        <f t="shared" si="13"/>
        <v>0</v>
      </c>
      <c r="BP45" s="7"/>
      <c r="BQ45" s="119"/>
      <c r="BR45" s="7"/>
      <c r="BS45" s="119"/>
      <c r="BT45" s="7"/>
      <c r="BU45" s="130"/>
      <c r="BV45" s="99">
        <f>[2]План!U38</f>
        <v>113</v>
      </c>
      <c r="BW45" s="124">
        <f>[2]План!V38</f>
        <v>148.15</v>
      </c>
      <c r="BX45" s="99">
        <f>[3]План!U38</f>
        <v>113</v>
      </c>
      <c r="BY45" s="124">
        <f>[3]План!V38</f>
        <v>148.15</v>
      </c>
      <c r="BZ45" s="99">
        <f>'[4]Объемы на 01.09.2021'!$AA$47</f>
        <v>0</v>
      </c>
      <c r="CA45" s="124">
        <f>'[4]фин.обеспеч.на 01.09.2021'!$AA$47</f>
        <v>0</v>
      </c>
      <c r="CB45" s="6">
        <f t="shared" si="14"/>
        <v>0</v>
      </c>
      <c r="CC45" s="51">
        <f t="shared" si="15"/>
        <v>0</v>
      </c>
      <c r="CD45" s="7"/>
      <c r="CE45" s="134"/>
      <c r="CF45" s="7"/>
      <c r="CG45" s="134"/>
      <c r="CH45" s="7"/>
      <c r="CI45" s="139"/>
    </row>
    <row r="46" spans="1:8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100">
        <f>[2]План!E39</f>
        <v>451</v>
      </c>
      <c r="D46" s="125">
        <f>[2]План!F39</f>
        <v>4318.0990666652488</v>
      </c>
      <c r="E46" s="100">
        <f>[3]План!E39</f>
        <v>451</v>
      </c>
      <c r="F46" s="125">
        <f>[3]План!F39</f>
        <v>4318.0990666652488</v>
      </c>
      <c r="G46" s="125">
        <f>[3]План!G39</f>
        <v>159.86906666524951</v>
      </c>
      <c r="H46" s="100">
        <f>'[4]Объемы на 01.09.2021'!$J$46</f>
        <v>8</v>
      </c>
      <c r="I46" s="125">
        <f>'[4]фин.обеспеч.на 01.09.2021'!$J$46</f>
        <v>33.738480468749998</v>
      </c>
      <c r="J46" s="6">
        <f t="shared" si="0"/>
        <v>0</v>
      </c>
      <c r="K46" s="51">
        <f t="shared" si="1"/>
        <v>0</v>
      </c>
      <c r="L46" s="7"/>
      <c r="M46" s="119"/>
      <c r="N46" s="7"/>
      <c r="O46" s="119"/>
      <c r="P46" s="7"/>
      <c r="Q46" s="243"/>
      <c r="R46" s="267">
        <f>[2]План!J39</f>
        <v>4125</v>
      </c>
      <c r="S46" s="125">
        <f>[2]План!K39</f>
        <v>4080.73</v>
      </c>
      <c r="T46" s="125">
        <f>[2]Собол!$U$102</f>
        <v>658</v>
      </c>
      <c r="U46" s="268">
        <f>[2]Собол!$X$102</f>
        <v>675.42</v>
      </c>
      <c r="V46" s="267">
        <f>[3]План!J39</f>
        <v>4125</v>
      </c>
      <c r="W46" s="125">
        <f>[3]План!K39</f>
        <v>4080.73</v>
      </c>
      <c r="X46" s="125">
        <f>[3]Собол!$U$102</f>
        <v>658</v>
      </c>
      <c r="Y46" s="268">
        <f>[3]Собол!$X$102</f>
        <v>675.42</v>
      </c>
      <c r="Z46" s="267">
        <f>'[4]Объемы на 01.09.2021'!$N$46</f>
        <v>658</v>
      </c>
      <c r="AA46" s="268">
        <f>'[4]фин.обеспеч.на 01.09.2021'!$N$46</f>
        <v>675.42</v>
      </c>
      <c r="AB46" s="289">
        <f>'[4]Объемы на 01.09.2021'!$Q$46</f>
        <v>175</v>
      </c>
      <c r="AC46" s="289">
        <f>'[4]фин.обеспеч.на 01.09.2021'!$Q$46</f>
        <v>2043.5314370117198</v>
      </c>
      <c r="AD46" s="277">
        <f t="shared" si="2"/>
        <v>0</v>
      </c>
      <c r="AE46" s="278">
        <f t="shared" si="3"/>
        <v>0</v>
      </c>
      <c r="AF46" s="277">
        <f t="shared" si="4"/>
        <v>0</v>
      </c>
      <c r="AG46" s="278">
        <f t="shared" si="5"/>
        <v>0</v>
      </c>
      <c r="AH46" s="247"/>
      <c r="AI46" s="243"/>
      <c r="AJ46" s="251">
        <f t="shared" si="6"/>
        <v>0</v>
      </c>
      <c r="AK46" s="119">
        <f t="shared" si="7"/>
        <v>0</v>
      </c>
      <c r="AL46" s="7">
        <f t="shared" si="8"/>
        <v>0</v>
      </c>
      <c r="AM46" s="130">
        <f t="shared" si="9"/>
        <v>0</v>
      </c>
      <c r="AN46" s="251"/>
      <c r="AO46" s="119"/>
      <c r="AP46" s="119"/>
      <c r="AQ46" s="130"/>
      <c r="AR46" s="251"/>
      <c r="AS46" s="130"/>
      <c r="AT46" s="257">
        <f>[2]План!O39</f>
        <v>1585</v>
      </c>
      <c r="AU46" s="125">
        <f>[2]План!P39</f>
        <v>3085.88</v>
      </c>
      <c r="AV46" s="100">
        <f>[3]План!O39</f>
        <v>1585</v>
      </c>
      <c r="AW46" s="125">
        <f>[3]План!P39</f>
        <v>3085.88</v>
      </c>
      <c r="AX46" s="100">
        <f>'[4]Объемы на 01.09.2021'!$T$46</f>
        <v>0</v>
      </c>
      <c r="AY46" s="125">
        <f>'[4]фин.обеспеч.на 01.09.2021'!$T$46</f>
        <v>0</v>
      </c>
      <c r="AZ46" s="6">
        <f t="shared" si="10"/>
        <v>0</v>
      </c>
      <c r="BA46" s="51">
        <f t="shared" si="11"/>
        <v>0</v>
      </c>
      <c r="BB46" s="7"/>
      <c r="BC46" s="119"/>
      <c r="BD46" s="7"/>
      <c r="BE46" s="7"/>
      <c r="BF46" s="7"/>
      <c r="BG46" s="130"/>
      <c r="BH46" s="100">
        <f>[2]План!Q39</f>
        <v>2910</v>
      </c>
      <c r="BI46" s="125">
        <f>[2]План!R39+BW46</f>
        <v>49939.61</v>
      </c>
      <c r="BJ46" s="100">
        <f>[3]План!Q39</f>
        <v>2910</v>
      </c>
      <c r="BK46" s="125">
        <f>[3]План!R39+BY46</f>
        <v>49939.61</v>
      </c>
      <c r="BL46" s="100">
        <f>'[4]Объемы на 01.09.2021'!$W$46</f>
        <v>266</v>
      </c>
      <c r="BM46" s="125">
        <f>'[4]фин.обеспеч.на 01.09.2021'!$W$46</f>
        <v>15337.43</v>
      </c>
      <c r="BN46" s="6">
        <f t="shared" si="12"/>
        <v>0</v>
      </c>
      <c r="BO46" s="51">
        <f t="shared" si="13"/>
        <v>0</v>
      </c>
      <c r="BP46" s="7"/>
      <c r="BQ46" s="119"/>
      <c r="BR46" s="7"/>
      <c r="BS46" s="119"/>
      <c r="BT46" s="7"/>
      <c r="BU46" s="130"/>
      <c r="BV46" s="100">
        <f>[2]План!U39</f>
        <v>110</v>
      </c>
      <c r="BW46" s="125">
        <f>[2]План!V39</f>
        <v>170.88</v>
      </c>
      <c r="BX46" s="100">
        <f>[3]План!U39</f>
        <v>88</v>
      </c>
      <c r="BY46" s="125">
        <f>[3]План!V39</f>
        <v>115.38</v>
      </c>
      <c r="BZ46" s="100">
        <f>'[4]Объемы на 01.09.2021'!$AA$46</f>
        <v>0</v>
      </c>
      <c r="CA46" s="125">
        <f>'[4]фин.обеспеч.на 01.09.2021'!$AA$46</f>
        <v>0</v>
      </c>
      <c r="CB46" s="6">
        <f t="shared" si="14"/>
        <v>-22</v>
      </c>
      <c r="CC46" s="51">
        <f t="shared" si="15"/>
        <v>-55.5</v>
      </c>
      <c r="CD46" s="7"/>
      <c r="CE46" s="134"/>
      <c r="CF46" s="7"/>
      <c r="CG46" s="134"/>
      <c r="CH46" s="7"/>
      <c r="CI46" s="139"/>
    </row>
    <row r="47" spans="1:87" s="2" customFormat="1" x14ac:dyDescent="0.25">
      <c r="A47" s="28">
        <v>34</v>
      </c>
      <c r="B47" s="30" t="str">
        <f>'Скорая медицинская помощь'!B47</f>
        <v>Корякская ОБ</v>
      </c>
      <c r="C47" s="99">
        <f>[2]План!E40</f>
        <v>1951</v>
      </c>
      <c r="D47" s="124">
        <f>[2]План!F40</f>
        <v>12113.251521498349</v>
      </c>
      <c r="E47" s="99">
        <f>[3]План!E40</f>
        <v>1951</v>
      </c>
      <c r="F47" s="124">
        <f>[3]План!F40</f>
        <v>12113.251521498349</v>
      </c>
      <c r="G47" s="124">
        <f>[3]План!G40</f>
        <v>500.98152149834777</v>
      </c>
      <c r="H47" s="99">
        <f>'[4]Объемы на 01.09.2021'!$J$29</f>
        <v>477</v>
      </c>
      <c r="I47" s="124">
        <f>'[4]фин.обеспеч.на 01.09.2021'!$J$29</f>
        <v>1277.4830084228499</v>
      </c>
      <c r="J47" s="6">
        <f t="shared" si="0"/>
        <v>0</v>
      </c>
      <c r="K47" s="51">
        <f t="shared" si="1"/>
        <v>0</v>
      </c>
      <c r="L47" s="7"/>
      <c r="M47" s="119"/>
      <c r="N47" s="7"/>
      <c r="O47" s="119"/>
      <c r="P47" s="7"/>
      <c r="Q47" s="243"/>
      <c r="R47" s="265">
        <f>[2]План!J40</f>
        <v>14280</v>
      </c>
      <c r="S47" s="124">
        <f>[2]План!K40</f>
        <v>12837.64</v>
      </c>
      <c r="T47" s="124">
        <f>[2]КОБ!$U$102</f>
        <v>1382</v>
      </c>
      <c r="U47" s="266">
        <f>[2]КОБ!$X$102</f>
        <v>1484.14</v>
      </c>
      <c r="V47" s="265">
        <f>[3]План!J40</f>
        <v>14930</v>
      </c>
      <c r="W47" s="124">
        <f>[3]План!K40</f>
        <v>13535.69</v>
      </c>
      <c r="X47" s="124">
        <f>[3]КОБ!$U$102</f>
        <v>2032</v>
      </c>
      <c r="Y47" s="266">
        <f>[3]КОБ!$X$102</f>
        <v>2182.19</v>
      </c>
      <c r="Z47" s="265">
        <f>'[4]Объемы на 01.09.2021'!$N$29</f>
        <v>1382</v>
      </c>
      <c r="AA47" s="266">
        <f>'[4]фин.обеспеч.на 01.09.2021'!$N$29</f>
        <v>1484.14</v>
      </c>
      <c r="AB47" s="288">
        <f>'[4]Объемы на 01.09.2021'!$Q$29</f>
        <v>632</v>
      </c>
      <c r="AC47" s="288">
        <f>'[4]фин.обеспеч.на 01.09.2021'!$Q$29</f>
        <v>10657.369329101599</v>
      </c>
      <c r="AD47" s="277">
        <f t="shared" si="2"/>
        <v>650</v>
      </c>
      <c r="AE47" s="278">
        <f t="shared" si="3"/>
        <v>698.05000000000109</v>
      </c>
      <c r="AF47" s="277">
        <f t="shared" si="4"/>
        <v>650</v>
      </c>
      <c r="AG47" s="278">
        <f t="shared" si="5"/>
        <v>698.05</v>
      </c>
      <c r="AH47" s="247">
        <v>650</v>
      </c>
      <c r="AI47" s="243">
        <v>698.05</v>
      </c>
      <c r="AJ47" s="251">
        <f t="shared" si="6"/>
        <v>650</v>
      </c>
      <c r="AK47" s="119">
        <f t="shared" si="7"/>
        <v>698.05000000000109</v>
      </c>
      <c r="AL47" s="7">
        <f t="shared" si="8"/>
        <v>650</v>
      </c>
      <c r="AM47" s="130">
        <f t="shared" si="9"/>
        <v>698.05</v>
      </c>
      <c r="AN47" s="251"/>
      <c r="AO47" s="119"/>
      <c r="AP47" s="119"/>
      <c r="AQ47" s="130"/>
      <c r="AR47" s="251"/>
      <c r="AS47" s="130"/>
      <c r="AT47" s="256">
        <f>[2]План!O40</f>
        <v>7898</v>
      </c>
      <c r="AU47" s="124">
        <f>[2]План!P40</f>
        <v>16087.36</v>
      </c>
      <c r="AV47" s="99">
        <f>[3]План!O40</f>
        <v>7898</v>
      </c>
      <c r="AW47" s="124">
        <f>[3]План!P40</f>
        <v>16087.36</v>
      </c>
      <c r="AX47" s="99">
        <f>'[4]Объемы на 01.09.2021'!$T$29</f>
        <v>0</v>
      </c>
      <c r="AY47" s="124">
        <f>'[4]фин.обеспеч.на 01.09.2021'!$T$29</f>
        <v>0</v>
      </c>
      <c r="AZ47" s="6">
        <f t="shared" si="10"/>
        <v>0</v>
      </c>
      <c r="BA47" s="51">
        <f t="shared" si="11"/>
        <v>0</v>
      </c>
      <c r="BB47" s="7"/>
      <c r="BC47" s="119"/>
      <c r="BD47" s="7"/>
      <c r="BE47" s="7"/>
      <c r="BF47" s="7"/>
      <c r="BG47" s="130"/>
      <c r="BH47" s="99">
        <f>[2]План!Q40</f>
        <v>9526</v>
      </c>
      <c r="BI47" s="124">
        <f>[2]План!R40+BW47</f>
        <v>118546.21</v>
      </c>
      <c r="BJ47" s="99">
        <f>[3]План!Q40</f>
        <v>9526</v>
      </c>
      <c r="BK47" s="124">
        <f>[3]План!R40+BY47</f>
        <v>118546.21</v>
      </c>
      <c r="BL47" s="99">
        <f>'[4]Объемы на 01.09.2021'!$W$29</f>
        <v>772</v>
      </c>
      <c r="BM47" s="124">
        <f>'[4]фин.обеспеч.на 01.09.2021'!$W$29</f>
        <v>32345.37</v>
      </c>
      <c r="BN47" s="6">
        <f t="shared" si="12"/>
        <v>0</v>
      </c>
      <c r="BO47" s="51">
        <f t="shared" si="13"/>
        <v>0</v>
      </c>
      <c r="BP47" s="7"/>
      <c r="BQ47" s="119"/>
      <c r="BR47" s="7"/>
      <c r="BS47" s="119"/>
      <c r="BT47" s="7"/>
      <c r="BU47" s="130"/>
      <c r="BV47" s="99">
        <f>[2]План!U40</f>
        <v>267</v>
      </c>
      <c r="BW47" s="124">
        <f>[2]План!V40</f>
        <v>459.33</v>
      </c>
      <c r="BX47" s="99">
        <f>[3]План!U40</f>
        <v>181</v>
      </c>
      <c r="BY47" s="124">
        <f>[3]План!V40</f>
        <v>237.31</v>
      </c>
      <c r="BZ47" s="99">
        <f>'[4]Объемы на 01.09.2021'!$AA$29</f>
        <v>0</v>
      </c>
      <c r="CA47" s="124">
        <f>'[4]фин.обеспеч.на 01.09.2021'!$AA$29</f>
        <v>0</v>
      </c>
      <c r="CB47" s="6">
        <f t="shared" si="14"/>
        <v>-86</v>
      </c>
      <c r="CC47" s="51">
        <f t="shared" si="15"/>
        <v>-222.01999999999998</v>
      </c>
      <c r="CD47" s="7"/>
      <c r="CE47" s="134"/>
      <c r="CF47" s="7"/>
      <c r="CG47" s="134"/>
      <c r="CH47" s="7"/>
      <c r="CI47" s="139"/>
    </row>
    <row r="48" spans="1:87" s="2" customFormat="1" x14ac:dyDescent="0.25">
      <c r="A48" s="26">
        <v>35</v>
      </c>
      <c r="B48" s="32" t="str">
        <f>'Скорая медицинская помощь'!B48</f>
        <v>Тигильская РБ</v>
      </c>
      <c r="C48" s="99">
        <f>[2]План!E41</f>
        <v>1224</v>
      </c>
      <c r="D48" s="124">
        <f>[2]План!F41</f>
        <v>8369.730064645415</v>
      </c>
      <c r="E48" s="99">
        <f>[3]План!E41</f>
        <v>1224</v>
      </c>
      <c r="F48" s="124">
        <f>[3]План!F41</f>
        <v>8369.730064645415</v>
      </c>
      <c r="G48" s="124">
        <f>[3]План!G41</f>
        <v>292.6100646454147</v>
      </c>
      <c r="H48" s="99">
        <f>'[4]Объемы на 01.09.2021'!$J$50</f>
        <v>361</v>
      </c>
      <c r="I48" s="124">
        <f>'[4]фин.обеспеч.на 01.09.2021'!$J$50</f>
        <v>1406.94714459229</v>
      </c>
      <c r="J48" s="6">
        <f t="shared" si="0"/>
        <v>0</v>
      </c>
      <c r="K48" s="51">
        <f t="shared" si="1"/>
        <v>0</v>
      </c>
      <c r="L48" s="7"/>
      <c r="M48" s="119"/>
      <c r="N48" s="7"/>
      <c r="O48" s="119"/>
      <c r="P48" s="7"/>
      <c r="Q48" s="243"/>
      <c r="R48" s="265">
        <f>[2]План!J41</f>
        <v>8140</v>
      </c>
      <c r="S48" s="124">
        <f>[2]План!K41</f>
        <v>6823.1999999999989</v>
      </c>
      <c r="T48" s="124">
        <f>[2]Тигил!$U$102</f>
        <v>1279</v>
      </c>
      <c r="U48" s="266">
        <f>[2]Тигил!$X$102</f>
        <v>1373.53</v>
      </c>
      <c r="V48" s="265">
        <f>[3]План!J41</f>
        <v>8940</v>
      </c>
      <c r="W48" s="124">
        <f>[3]План!K41</f>
        <v>7682.33</v>
      </c>
      <c r="X48" s="124">
        <f>[3]Тигил!$U$102</f>
        <v>2079</v>
      </c>
      <c r="Y48" s="266">
        <f>[3]Тигил!$X$102</f>
        <v>2232.66</v>
      </c>
      <c r="Z48" s="265">
        <f>'[4]Объемы на 01.09.2021'!$N$50</f>
        <v>1279</v>
      </c>
      <c r="AA48" s="266">
        <f>'[4]фин.обеспеч.на 01.09.2021'!$N$50</f>
        <v>1373.53</v>
      </c>
      <c r="AB48" s="288">
        <f>'[4]Объемы на 01.09.2021'!$Q$50</f>
        <v>203</v>
      </c>
      <c r="AC48" s="288">
        <f>'[4]фин.обеспеч.на 01.09.2021'!$Q$50</f>
        <v>1975.47519628906</v>
      </c>
      <c r="AD48" s="277">
        <f t="shared" si="2"/>
        <v>800</v>
      </c>
      <c r="AE48" s="278">
        <f t="shared" si="3"/>
        <v>859.13000000000102</v>
      </c>
      <c r="AF48" s="277">
        <f t="shared" si="4"/>
        <v>800</v>
      </c>
      <c r="AG48" s="278">
        <f t="shared" si="5"/>
        <v>859.12999999999988</v>
      </c>
      <c r="AH48" s="247">
        <v>800</v>
      </c>
      <c r="AI48" s="243">
        <v>859.13</v>
      </c>
      <c r="AJ48" s="251">
        <f t="shared" si="6"/>
        <v>800</v>
      </c>
      <c r="AK48" s="119">
        <f t="shared" si="7"/>
        <v>859.13000000000102</v>
      </c>
      <c r="AL48" s="7">
        <f t="shared" si="8"/>
        <v>800</v>
      </c>
      <c r="AM48" s="130">
        <f t="shared" si="9"/>
        <v>859.12999999999988</v>
      </c>
      <c r="AN48" s="251"/>
      <c r="AO48" s="119"/>
      <c r="AP48" s="119"/>
      <c r="AQ48" s="130"/>
      <c r="AR48" s="251"/>
      <c r="AS48" s="130"/>
      <c r="AT48" s="256">
        <f>[2]План!O41</f>
        <v>1459</v>
      </c>
      <c r="AU48" s="124">
        <f>[2]План!P41</f>
        <v>2970.39</v>
      </c>
      <c r="AV48" s="99">
        <f>[3]План!O41</f>
        <v>1459</v>
      </c>
      <c r="AW48" s="124">
        <f>[3]План!P41</f>
        <v>2970.39</v>
      </c>
      <c r="AX48" s="99">
        <f>'[4]Объемы на 01.09.2021'!$T$50</f>
        <v>0</v>
      </c>
      <c r="AY48" s="124">
        <f>'[4]фин.обеспеч.на 01.09.2021'!$T$50</f>
        <v>0</v>
      </c>
      <c r="AZ48" s="6">
        <f t="shared" si="10"/>
        <v>0</v>
      </c>
      <c r="BA48" s="51">
        <f t="shared" si="11"/>
        <v>0</v>
      </c>
      <c r="BB48" s="7"/>
      <c r="BC48" s="119"/>
      <c r="BD48" s="7"/>
      <c r="BE48" s="7"/>
      <c r="BF48" s="7"/>
      <c r="BG48" s="130"/>
      <c r="BH48" s="99">
        <f>[2]План!Q41</f>
        <v>7142</v>
      </c>
      <c r="BI48" s="124">
        <f>[2]План!R41+BW48</f>
        <v>138187.82999999999</v>
      </c>
      <c r="BJ48" s="99">
        <f>[3]План!Q41</f>
        <v>7142</v>
      </c>
      <c r="BK48" s="124">
        <f>[3]План!R41+BY48</f>
        <v>138187.82999999999</v>
      </c>
      <c r="BL48" s="99">
        <f>'[4]Объемы на 01.09.2021'!$W$50</f>
        <v>320</v>
      </c>
      <c r="BM48" s="124">
        <f>'[4]фин.обеспеч.на 01.09.2021'!$W$50</f>
        <v>24724.47</v>
      </c>
      <c r="BN48" s="6">
        <f t="shared" si="12"/>
        <v>0</v>
      </c>
      <c r="BO48" s="51">
        <f t="shared" si="13"/>
        <v>0</v>
      </c>
      <c r="BP48" s="7"/>
      <c r="BQ48" s="119"/>
      <c r="BR48" s="7"/>
      <c r="BS48" s="119"/>
      <c r="BT48" s="7"/>
      <c r="BU48" s="130"/>
      <c r="BV48" s="99">
        <f>[2]План!U41</f>
        <v>320</v>
      </c>
      <c r="BW48" s="124">
        <f>[2]План!V41</f>
        <v>615.97</v>
      </c>
      <c r="BX48" s="99">
        <f>[3]План!U41</f>
        <v>165</v>
      </c>
      <c r="BY48" s="124">
        <f>[3]План!V41</f>
        <v>216.33</v>
      </c>
      <c r="BZ48" s="99">
        <f>'[4]Объемы на 01.09.2021'!$AA$50</f>
        <v>0</v>
      </c>
      <c r="CA48" s="124">
        <f>'[4]фин.обеспеч.на 01.09.2021'!$AA$50</f>
        <v>0</v>
      </c>
      <c r="CB48" s="6">
        <f t="shared" si="14"/>
        <v>-155</v>
      </c>
      <c r="CC48" s="51">
        <f t="shared" si="15"/>
        <v>-399.64</v>
      </c>
      <c r="CD48" s="7"/>
      <c r="CE48" s="134"/>
      <c r="CF48" s="7"/>
      <c r="CG48" s="134"/>
      <c r="CH48" s="7"/>
      <c r="CI48" s="139"/>
    </row>
    <row r="49" spans="1:87" s="2" customFormat="1" x14ac:dyDescent="0.25">
      <c r="A49" s="28">
        <v>36</v>
      </c>
      <c r="B49" s="33" t="str">
        <f>'Скорая медицинская помощь'!B49</f>
        <v>Олюторская РБ</v>
      </c>
      <c r="C49" s="101">
        <f>[2]План!E42</f>
        <v>1409</v>
      </c>
      <c r="D49" s="126">
        <f>[2]План!F42</f>
        <v>10743.486759039552</v>
      </c>
      <c r="E49" s="101">
        <f>[3]План!E42</f>
        <v>1409</v>
      </c>
      <c r="F49" s="126">
        <f>[3]План!F42</f>
        <v>10743.486759039552</v>
      </c>
      <c r="G49" s="126">
        <f>[3]План!G42</f>
        <v>217.99675903955173</v>
      </c>
      <c r="H49" s="101">
        <f>'[4]Объемы на 01.09.2021'!$J$52</f>
        <v>209</v>
      </c>
      <c r="I49" s="126">
        <f>'[4]фин.обеспеч.на 01.09.2021'!$J$52</f>
        <v>1389.4596254882802</v>
      </c>
      <c r="J49" s="6">
        <f t="shared" si="0"/>
        <v>0</v>
      </c>
      <c r="K49" s="51">
        <f t="shared" si="1"/>
        <v>0</v>
      </c>
      <c r="L49" s="7"/>
      <c r="M49" s="119"/>
      <c r="N49" s="7"/>
      <c r="O49" s="119"/>
      <c r="P49" s="7"/>
      <c r="Q49" s="243"/>
      <c r="R49" s="269">
        <f>[2]План!J42</f>
        <v>8140</v>
      </c>
      <c r="S49" s="126">
        <f>[2]План!K42</f>
        <v>8394.75</v>
      </c>
      <c r="T49" s="126">
        <f>[2]Олют!$U$102</f>
        <v>1335</v>
      </c>
      <c r="U49" s="270">
        <f>[2]Олют!$X$102</f>
        <v>1433.67</v>
      </c>
      <c r="V49" s="269">
        <f>[3]План!J42</f>
        <v>5140</v>
      </c>
      <c r="W49" s="126">
        <f>[3]План!K42</f>
        <v>8394.75</v>
      </c>
      <c r="X49" s="126">
        <f>[3]Олют!$U$102</f>
        <v>1335</v>
      </c>
      <c r="Y49" s="270">
        <f>[3]Олют!$X$102</f>
        <v>1433.67</v>
      </c>
      <c r="Z49" s="269">
        <f>'[4]Объемы на 01.09.2021'!$N$52</f>
        <v>1335</v>
      </c>
      <c r="AA49" s="270">
        <f>'[4]фин.обеспеч.на 01.09.2021'!$N$52</f>
        <v>1433.67</v>
      </c>
      <c r="AB49" s="290">
        <f>'[4]Объемы на 01.09.2021'!$Q$52</f>
        <v>185</v>
      </c>
      <c r="AC49" s="290">
        <f>'[4]фин.обеспеч.на 01.09.2021'!$Q$52</f>
        <v>1785.5752001953099</v>
      </c>
      <c r="AD49" s="277">
        <f t="shared" si="2"/>
        <v>-3000</v>
      </c>
      <c r="AE49" s="278">
        <f t="shared" si="3"/>
        <v>0</v>
      </c>
      <c r="AF49" s="277">
        <f t="shared" si="4"/>
        <v>0</v>
      </c>
      <c r="AG49" s="278">
        <f t="shared" si="5"/>
        <v>0</v>
      </c>
      <c r="AH49" s="247"/>
      <c r="AI49" s="243"/>
      <c r="AJ49" s="251">
        <f t="shared" si="6"/>
        <v>-3000</v>
      </c>
      <c r="AK49" s="119">
        <f t="shared" si="7"/>
        <v>0</v>
      </c>
      <c r="AL49" s="7">
        <f t="shared" si="8"/>
        <v>0</v>
      </c>
      <c r="AM49" s="130">
        <f t="shared" si="9"/>
        <v>0</v>
      </c>
      <c r="AN49" s="251"/>
      <c r="AO49" s="119"/>
      <c r="AP49" s="119"/>
      <c r="AQ49" s="130"/>
      <c r="AR49" s="251"/>
      <c r="AS49" s="130"/>
      <c r="AT49" s="258">
        <f>[2]План!O42</f>
        <v>1308</v>
      </c>
      <c r="AU49" s="126">
        <f>[2]План!P42</f>
        <v>2696.3300000000004</v>
      </c>
      <c r="AV49" s="101">
        <f>[3]План!O42</f>
        <v>1308</v>
      </c>
      <c r="AW49" s="126">
        <f>[3]План!P42</f>
        <v>2696.3300000000004</v>
      </c>
      <c r="AX49" s="101">
        <f>'[4]Объемы на 01.09.2021'!$T$52</f>
        <v>0</v>
      </c>
      <c r="AY49" s="126">
        <f>'[4]фин.обеспеч.на 01.09.2021'!$T$52</f>
        <v>0</v>
      </c>
      <c r="AZ49" s="6">
        <f t="shared" si="10"/>
        <v>0</v>
      </c>
      <c r="BA49" s="51">
        <f t="shared" si="11"/>
        <v>0</v>
      </c>
      <c r="BB49" s="7"/>
      <c r="BC49" s="119"/>
      <c r="BD49" s="7"/>
      <c r="BE49" s="7"/>
      <c r="BF49" s="7"/>
      <c r="BG49" s="130"/>
      <c r="BH49" s="101">
        <f>[2]План!Q42</f>
        <v>4726</v>
      </c>
      <c r="BI49" s="126">
        <f>[2]План!R42+BW49</f>
        <v>86964.479999999996</v>
      </c>
      <c r="BJ49" s="101">
        <f>[3]План!Q42</f>
        <v>4726</v>
      </c>
      <c r="BK49" s="126">
        <f>[3]План!R42+BY49</f>
        <v>86964.479999999996</v>
      </c>
      <c r="BL49" s="101">
        <f>'[4]Объемы на 01.09.2021'!$W$52</f>
        <v>440</v>
      </c>
      <c r="BM49" s="126">
        <f>'[4]фин.обеспеч.на 01.09.2021'!$W$52</f>
        <v>22731.82</v>
      </c>
      <c r="BN49" s="6">
        <f t="shared" si="12"/>
        <v>0</v>
      </c>
      <c r="BO49" s="51">
        <f t="shared" si="13"/>
        <v>0</v>
      </c>
      <c r="BP49" s="7"/>
      <c r="BQ49" s="119"/>
      <c r="BR49" s="7"/>
      <c r="BS49" s="119"/>
      <c r="BT49" s="7"/>
      <c r="BU49" s="130"/>
      <c r="BV49" s="101">
        <f>[2]План!U42</f>
        <v>345</v>
      </c>
      <c r="BW49" s="126">
        <f>[2]План!V42</f>
        <v>643.42000000000007</v>
      </c>
      <c r="BX49" s="101">
        <f>[3]План!U42</f>
        <v>295</v>
      </c>
      <c r="BY49" s="126">
        <f>[3]План!V42</f>
        <v>518.42000000000007</v>
      </c>
      <c r="BZ49" s="101">
        <f>'[4]Объемы на 01.09.2021'!$AA$52</f>
        <v>0</v>
      </c>
      <c r="CA49" s="126">
        <f>'[4]фин.обеспеч.на 01.09.2021'!$AA$52</f>
        <v>0</v>
      </c>
      <c r="CB49" s="6">
        <f t="shared" si="14"/>
        <v>-50</v>
      </c>
      <c r="CC49" s="51">
        <f t="shared" si="15"/>
        <v>-125</v>
      </c>
      <c r="CD49" s="7"/>
      <c r="CE49" s="134"/>
      <c r="CF49" s="7"/>
      <c r="CG49" s="134"/>
      <c r="CH49" s="7"/>
      <c r="CI49" s="139"/>
    </row>
    <row r="50" spans="1:8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99">
        <f>[2]План!E43</f>
        <v>683</v>
      </c>
      <c r="D50" s="124">
        <f>[2]План!F43</f>
        <v>7872.0183474752303</v>
      </c>
      <c r="E50" s="99">
        <f>[3]План!E43</f>
        <v>683</v>
      </c>
      <c r="F50" s="124">
        <f>[3]План!F43</f>
        <v>7872.0183474752303</v>
      </c>
      <c r="G50" s="124">
        <f>[3]План!G43</f>
        <v>181.56834747523058</v>
      </c>
      <c r="H50" s="99">
        <f>'[4]Объемы на 01.09.2021'!$J$51</f>
        <v>66</v>
      </c>
      <c r="I50" s="124">
        <f>'[4]фин.обеспеч.на 01.09.2021'!$J$51</f>
        <v>311.74611791992197</v>
      </c>
      <c r="J50" s="6">
        <f t="shared" si="0"/>
        <v>0</v>
      </c>
      <c r="K50" s="51">
        <f t="shared" si="1"/>
        <v>0</v>
      </c>
      <c r="L50" s="119"/>
      <c r="M50" s="119"/>
      <c r="N50" s="7"/>
      <c r="O50" s="119"/>
      <c r="P50" s="7"/>
      <c r="Q50" s="243"/>
      <c r="R50" s="265">
        <f>[2]План!J43</f>
        <v>6570</v>
      </c>
      <c r="S50" s="124">
        <f>[2]План!K43</f>
        <v>6615.4500000000007</v>
      </c>
      <c r="T50" s="124">
        <f>[2]Караг!$U$102</f>
        <v>1196</v>
      </c>
      <c r="U50" s="266">
        <f>[2]Караг!$X$102</f>
        <v>1284.4000000000001</v>
      </c>
      <c r="V50" s="265">
        <f>[3]План!J43</f>
        <v>6570</v>
      </c>
      <c r="W50" s="124">
        <f>[3]План!K43</f>
        <v>6722.84</v>
      </c>
      <c r="X50" s="124">
        <f>[3]Караг!$U$102</f>
        <v>1296</v>
      </c>
      <c r="Y50" s="266">
        <f>[3]Караг!$X$102</f>
        <v>1391.7900000000002</v>
      </c>
      <c r="Z50" s="265">
        <f>'[4]Объемы на 01.09.2021'!$N$51</f>
        <v>1196</v>
      </c>
      <c r="AA50" s="266">
        <f>'[4]фин.обеспеч.на 01.09.2021'!$N$51</f>
        <v>1284.4000000000001</v>
      </c>
      <c r="AB50" s="288">
        <f>'[4]Объемы на 01.09.2021'!$Q$51</f>
        <v>17</v>
      </c>
      <c r="AC50" s="288">
        <f>'[4]фин.обеспеч.на 01.09.2021'!$Q$51</f>
        <v>405.91700097656303</v>
      </c>
      <c r="AD50" s="277">
        <f t="shared" si="2"/>
        <v>0</v>
      </c>
      <c r="AE50" s="278">
        <f t="shared" si="3"/>
        <v>107.38999999999942</v>
      </c>
      <c r="AF50" s="277">
        <f>X50-T50</f>
        <v>100</v>
      </c>
      <c r="AG50" s="278">
        <f t="shared" si="5"/>
        <v>107.3900000000001</v>
      </c>
      <c r="AH50" s="247"/>
      <c r="AI50" s="243">
        <v>107.39</v>
      </c>
      <c r="AJ50" s="251">
        <f t="shared" si="6"/>
        <v>0</v>
      </c>
      <c r="AK50" s="119">
        <f t="shared" si="7"/>
        <v>107.38999999999942</v>
      </c>
      <c r="AL50" s="7">
        <f t="shared" si="8"/>
        <v>100</v>
      </c>
      <c r="AM50" s="130">
        <f t="shared" si="9"/>
        <v>107.3900000000001</v>
      </c>
      <c r="AN50" s="251"/>
      <c r="AO50" s="119"/>
      <c r="AP50" s="119"/>
      <c r="AQ50" s="130"/>
      <c r="AR50" s="251"/>
      <c r="AS50" s="130"/>
      <c r="AT50" s="256">
        <f>[2]План!O43</f>
        <v>464</v>
      </c>
      <c r="AU50" s="124">
        <f>[2]План!P43</f>
        <v>982.06000000000006</v>
      </c>
      <c r="AV50" s="99">
        <f>[3]План!O43</f>
        <v>464</v>
      </c>
      <c r="AW50" s="124">
        <f>[3]План!P43</f>
        <v>982.06000000000006</v>
      </c>
      <c r="AX50" s="99">
        <f>'[4]Объемы на 01.09.2021'!$T$51</f>
        <v>0</v>
      </c>
      <c r="AY50" s="124">
        <f>'[4]фин.обеспеч.на 01.09.2021'!$T$51</f>
        <v>0</v>
      </c>
      <c r="AZ50" s="6">
        <f t="shared" si="10"/>
        <v>0</v>
      </c>
      <c r="BA50" s="51">
        <f t="shared" si="11"/>
        <v>0</v>
      </c>
      <c r="BB50" s="7"/>
      <c r="BC50" s="119"/>
      <c r="BD50" s="7"/>
      <c r="BE50" s="7"/>
      <c r="BF50" s="7"/>
      <c r="BG50" s="130"/>
      <c r="BH50" s="99">
        <f>[2]План!Q43</f>
        <v>3665</v>
      </c>
      <c r="BI50" s="124">
        <f>[2]План!R43+BW50</f>
        <v>78592.17</v>
      </c>
      <c r="BJ50" s="99">
        <f>[3]План!Q43</f>
        <v>3665</v>
      </c>
      <c r="BK50" s="124">
        <f>[3]План!R43+BY50</f>
        <v>78592.17</v>
      </c>
      <c r="BL50" s="99">
        <f>'[4]Объемы на 01.09.2021'!$W$51</f>
        <v>505</v>
      </c>
      <c r="BM50" s="124">
        <f>'[4]фин.обеспеч.на 01.09.2021'!$W$51</f>
        <v>23244.080000000002</v>
      </c>
      <c r="BN50" s="6">
        <f t="shared" si="12"/>
        <v>0</v>
      </c>
      <c r="BO50" s="51">
        <f t="shared" si="13"/>
        <v>0</v>
      </c>
      <c r="BP50" s="7"/>
      <c r="BQ50" s="119"/>
      <c r="BR50" s="7"/>
      <c r="BS50" s="119"/>
      <c r="BT50" s="7"/>
      <c r="BU50" s="130"/>
      <c r="BV50" s="99">
        <f>[2]План!U43</f>
        <v>158</v>
      </c>
      <c r="BW50" s="124">
        <f>[2]План!V43</f>
        <v>207.15</v>
      </c>
      <c r="BX50" s="99">
        <f>[3]План!U43</f>
        <v>158</v>
      </c>
      <c r="BY50" s="124">
        <f>[3]План!V43</f>
        <v>207.15</v>
      </c>
      <c r="BZ50" s="99">
        <f>'[4]Объемы на 01.09.2021'!$AA$51</f>
        <v>0</v>
      </c>
      <c r="CA50" s="124">
        <f>'[4]фин.обеспеч.на 01.09.2021'!$AA$51</f>
        <v>0</v>
      </c>
      <c r="CB50" s="6">
        <f t="shared" si="14"/>
        <v>0</v>
      </c>
      <c r="CC50" s="51">
        <f t="shared" si="15"/>
        <v>0</v>
      </c>
      <c r="CD50" s="7"/>
      <c r="CE50" s="134"/>
      <c r="CF50" s="7"/>
      <c r="CG50" s="134"/>
      <c r="CH50" s="7"/>
      <c r="CI50" s="139"/>
    </row>
    <row r="51" spans="1:87" s="2" customFormat="1" x14ac:dyDescent="0.25">
      <c r="A51" s="28">
        <v>38</v>
      </c>
      <c r="B51" s="32" t="str">
        <f>'Скорая медицинская помощь'!B51</f>
        <v>Пенжинская РБ</v>
      </c>
      <c r="C51" s="99">
        <f>[2]План!E44</f>
        <v>0</v>
      </c>
      <c r="D51" s="124">
        <f>[2]План!F44</f>
        <v>0</v>
      </c>
      <c r="E51" s="99">
        <f>[3]План!E44</f>
        <v>0</v>
      </c>
      <c r="F51" s="124">
        <f>[3]План!F44</f>
        <v>0</v>
      </c>
      <c r="G51" s="124">
        <f>[3]План!G44</f>
        <v>0</v>
      </c>
      <c r="H51" s="99">
        <f>'[4]Объемы на 01.09.2021'!$J$53</f>
        <v>0</v>
      </c>
      <c r="I51" s="124">
        <f>'[4]фин.обеспеч.на 01.09.2021'!$J$53</f>
        <v>0</v>
      </c>
      <c r="J51" s="6">
        <f t="shared" si="0"/>
        <v>0</v>
      </c>
      <c r="K51" s="51">
        <f t="shared" si="1"/>
        <v>0</v>
      </c>
      <c r="L51" s="7"/>
      <c r="M51" s="119"/>
      <c r="N51" s="7"/>
      <c r="O51" s="119"/>
      <c r="P51" s="7"/>
      <c r="Q51" s="243"/>
      <c r="R51" s="265">
        <f>[2]План!J44</f>
        <v>1425</v>
      </c>
      <c r="S51" s="124">
        <f>[2]План!K44</f>
        <v>1421.62</v>
      </c>
      <c r="T51" s="124">
        <f>[2]Пенжин!$U$102</f>
        <v>759</v>
      </c>
      <c r="U51" s="266">
        <f>[2]Пенжин!$X$102</f>
        <v>815.1</v>
      </c>
      <c r="V51" s="265">
        <f>[3]План!J44</f>
        <v>1425</v>
      </c>
      <c r="W51" s="124">
        <f>[3]План!K44</f>
        <v>1421.62</v>
      </c>
      <c r="X51" s="124">
        <f>[3]Пенжин!$U$102</f>
        <v>759</v>
      </c>
      <c r="Y51" s="266">
        <f>[3]Пенжин!$X$102</f>
        <v>815.1</v>
      </c>
      <c r="Z51" s="265">
        <f>'[4]Объемы на 01.09.2021'!$N$53</f>
        <v>759</v>
      </c>
      <c r="AA51" s="266">
        <f>'[4]фин.обеспеч.на 01.09.2021'!$N$53</f>
        <v>815.1</v>
      </c>
      <c r="AB51" s="288">
        <f>'[4]Объемы на 01.09.2021'!$Q$53</f>
        <v>126</v>
      </c>
      <c r="AC51" s="288">
        <f>'[4]фин.обеспеч.на 01.09.2021'!$Q$53</f>
        <v>2798.6376835937499</v>
      </c>
      <c r="AD51" s="277">
        <f t="shared" si="2"/>
        <v>0</v>
      </c>
      <c r="AE51" s="278">
        <f t="shared" si="3"/>
        <v>0</v>
      </c>
      <c r="AF51" s="277">
        <f t="shared" si="4"/>
        <v>0</v>
      </c>
      <c r="AG51" s="278">
        <f t="shared" si="5"/>
        <v>0</v>
      </c>
      <c r="AH51" s="247"/>
      <c r="AI51" s="243"/>
      <c r="AJ51" s="251">
        <f t="shared" si="6"/>
        <v>0</v>
      </c>
      <c r="AK51" s="119">
        <f t="shared" si="7"/>
        <v>0</v>
      </c>
      <c r="AL51" s="7">
        <f t="shared" si="8"/>
        <v>0</v>
      </c>
      <c r="AM51" s="130">
        <f t="shared" si="9"/>
        <v>0</v>
      </c>
      <c r="AN51" s="251"/>
      <c r="AO51" s="119"/>
      <c r="AP51" s="119"/>
      <c r="AQ51" s="130"/>
      <c r="AR51" s="251"/>
      <c r="AS51" s="130"/>
      <c r="AT51" s="256">
        <f>[2]План!O44</f>
        <v>2064</v>
      </c>
      <c r="AU51" s="124">
        <f>[2]План!P44</f>
        <v>4226.1400000000003</v>
      </c>
      <c r="AV51" s="99">
        <f>[3]План!O44</f>
        <v>2064</v>
      </c>
      <c r="AW51" s="124">
        <f>[3]План!P44</f>
        <v>4226.1400000000003</v>
      </c>
      <c r="AX51" s="99">
        <f>'[4]Объемы на 01.09.2021'!$T$53</f>
        <v>0</v>
      </c>
      <c r="AY51" s="124">
        <f>'[4]фин.обеспеч.на 01.09.2021'!$T$53</f>
        <v>0</v>
      </c>
      <c r="AZ51" s="6">
        <f t="shared" si="10"/>
        <v>0</v>
      </c>
      <c r="BA51" s="51">
        <f t="shared" si="11"/>
        <v>0</v>
      </c>
      <c r="BB51" s="7"/>
      <c r="BC51" s="119"/>
      <c r="BD51" s="7"/>
      <c r="BE51" s="7"/>
      <c r="BF51" s="7"/>
      <c r="BG51" s="130"/>
      <c r="BH51" s="99">
        <f>[2]План!Q44</f>
        <v>2860</v>
      </c>
      <c r="BI51" s="124">
        <f>[2]План!R44+BW51</f>
        <v>47337.39</v>
      </c>
      <c r="BJ51" s="99">
        <f>[3]План!Q44</f>
        <v>2860</v>
      </c>
      <c r="BK51" s="124">
        <f>[3]План!R44+BY51</f>
        <v>47337.39</v>
      </c>
      <c r="BL51" s="99">
        <f>'[4]Объемы на 01.09.2021'!$W$53</f>
        <v>310</v>
      </c>
      <c r="BM51" s="124">
        <f>'[4]фин.обеспеч.на 01.09.2021'!$W$53</f>
        <v>17620.05</v>
      </c>
      <c r="BN51" s="6">
        <f t="shared" si="12"/>
        <v>0</v>
      </c>
      <c r="BO51" s="51">
        <f t="shared" si="13"/>
        <v>0</v>
      </c>
      <c r="BP51" s="7"/>
      <c r="BQ51" s="119"/>
      <c r="BR51" s="7"/>
      <c r="BS51" s="119"/>
      <c r="BT51" s="7"/>
      <c r="BU51" s="130"/>
      <c r="BV51" s="99">
        <f>[2]План!U44</f>
        <v>97</v>
      </c>
      <c r="BW51" s="124">
        <f>[2]План!V44</f>
        <v>127.18</v>
      </c>
      <c r="BX51" s="99">
        <f>[3]План!U44</f>
        <v>97</v>
      </c>
      <c r="BY51" s="124">
        <f>[3]План!V44</f>
        <v>127.18</v>
      </c>
      <c r="BZ51" s="99">
        <f>'[4]Объемы на 01.09.2021'!$AA$53</f>
        <v>0</v>
      </c>
      <c r="CA51" s="124">
        <f>'[4]фин.обеспеч.на 01.09.2021'!$AA$53</f>
        <v>0</v>
      </c>
      <c r="CB51" s="6">
        <f t="shared" si="14"/>
        <v>0</v>
      </c>
      <c r="CC51" s="51">
        <f t="shared" si="15"/>
        <v>0</v>
      </c>
      <c r="CD51" s="7"/>
      <c r="CE51" s="134"/>
      <c r="CF51" s="7"/>
      <c r="CG51" s="134"/>
      <c r="CH51" s="7"/>
      <c r="CI51" s="139"/>
    </row>
    <row r="52" spans="1:87" s="2" customFormat="1" x14ac:dyDescent="0.25">
      <c r="A52" s="26">
        <v>39</v>
      </c>
      <c r="B52" s="32" t="str">
        <f>'Скорая медицинская помощь'!B52</f>
        <v>Никольская РБ</v>
      </c>
      <c r="C52" s="99">
        <f>[2]План!E45</f>
        <v>0</v>
      </c>
      <c r="D52" s="124">
        <f>[2]План!F45</f>
        <v>0</v>
      </c>
      <c r="E52" s="99">
        <f>[3]План!E45</f>
        <v>0</v>
      </c>
      <c r="F52" s="124">
        <f>[3]План!F45</f>
        <v>0</v>
      </c>
      <c r="G52" s="124">
        <f>[3]План!G45</f>
        <v>0</v>
      </c>
      <c r="H52" s="99">
        <f>'[4]Объемы на 01.09.2021'!$J$49</f>
        <v>0</v>
      </c>
      <c r="I52" s="124">
        <f>'[4]фин.обеспеч.на 01.09.2021'!$J$49</f>
        <v>0</v>
      </c>
      <c r="J52" s="6">
        <f t="shared" si="0"/>
        <v>0</v>
      </c>
      <c r="K52" s="51">
        <f t="shared" si="1"/>
        <v>0</v>
      </c>
      <c r="L52" s="7"/>
      <c r="M52" s="119"/>
      <c r="N52" s="7"/>
      <c r="O52" s="119"/>
      <c r="P52" s="7"/>
      <c r="Q52" s="243"/>
      <c r="R52" s="265">
        <f>[2]План!J45</f>
        <v>1895</v>
      </c>
      <c r="S52" s="124">
        <f>[2]План!K45</f>
        <v>1899.46</v>
      </c>
      <c r="T52" s="124">
        <f>[2]Ник!$U$102</f>
        <v>207</v>
      </c>
      <c r="U52" s="266">
        <f>[2]Ник!$X$102</f>
        <v>241.94</v>
      </c>
      <c r="V52" s="265">
        <f>[3]План!J45</f>
        <v>1980</v>
      </c>
      <c r="W52" s="124">
        <f>[3]План!K45</f>
        <v>1998.8</v>
      </c>
      <c r="X52" s="124">
        <f>[3]Ник!$U$102</f>
        <v>292</v>
      </c>
      <c r="Y52" s="266">
        <f>[3]Ник!$X$102</f>
        <v>341.28</v>
      </c>
      <c r="Z52" s="265">
        <f>'[4]Объемы на 01.09.2021'!$N$49</f>
        <v>207</v>
      </c>
      <c r="AA52" s="266">
        <f>'[4]фин.обеспеч.на 01.09.2021'!$N$49</f>
        <v>241.94</v>
      </c>
      <c r="AB52" s="288">
        <f>'[4]Объемы на 01.09.2021'!$Q$49</f>
        <v>0</v>
      </c>
      <c r="AC52" s="288">
        <f>'[4]фин.обеспеч.на 01.09.2021'!$Q$49</f>
        <v>0</v>
      </c>
      <c r="AD52" s="277">
        <f t="shared" si="2"/>
        <v>85</v>
      </c>
      <c r="AE52" s="278">
        <f t="shared" si="3"/>
        <v>99.339999999999918</v>
      </c>
      <c r="AF52" s="277">
        <f t="shared" si="4"/>
        <v>85</v>
      </c>
      <c r="AG52" s="278">
        <f t="shared" si="5"/>
        <v>99.339999999999975</v>
      </c>
      <c r="AH52" s="247">
        <v>85</v>
      </c>
      <c r="AI52" s="243">
        <v>99.34</v>
      </c>
      <c r="AJ52" s="251">
        <f t="shared" si="6"/>
        <v>85</v>
      </c>
      <c r="AK52" s="119">
        <f t="shared" si="7"/>
        <v>99.339999999999918</v>
      </c>
      <c r="AL52" s="7">
        <f t="shared" si="8"/>
        <v>85</v>
      </c>
      <c r="AM52" s="130">
        <f t="shared" si="9"/>
        <v>99.339999999999975</v>
      </c>
      <c r="AN52" s="251"/>
      <c r="AO52" s="119"/>
      <c r="AP52" s="119"/>
      <c r="AQ52" s="130"/>
      <c r="AR52" s="251"/>
      <c r="AS52" s="130"/>
      <c r="AT52" s="256">
        <f>[2]План!O45</f>
        <v>0</v>
      </c>
      <c r="AU52" s="124">
        <f>[2]План!P45</f>
        <v>0</v>
      </c>
      <c r="AV52" s="99">
        <f>[3]План!O45</f>
        <v>0</v>
      </c>
      <c r="AW52" s="124">
        <f>[3]План!P45</f>
        <v>0</v>
      </c>
      <c r="AX52" s="99">
        <f>'[4]Объемы на 01.09.2021'!$T$49</f>
        <v>0</v>
      </c>
      <c r="AY52" s="124">
        <f>'[4]фин.обеспеч.на 01.09.2021'!$T$49</f>
        <v>0</v>
      </c>
      <c r="AZ52" s="6">
        <f t="shared" si="10"/>
        <v>0</v>
      </c>
      <c r="BA52" s="51">
        <f t="shared" si="11"/>
        <v>0</v>
      </c>
      <c r="BB52" s="7"/>
      <c r="BC52" s="119"/>
      <c r="BD52" s="7"/>
      <c r="BE52" s="7"/>
      <c r="BF52" s="7"/>
      <c r="BG52" s="130"/>
      <c r="BH52" s="99">
        <f>[2]План!Q45</f>
        <v>1389</v>
      </c>
      <c r="BI52" s="124">
        <f>[2]План!R45+BW52</f>
        <v>27603.43</v>
      </c>
      <c r="BJ52" s="99">
        <f>[3]План!Q45</f>
        <v>1389</v>
      </c>
      <c r="BK52" s="124">
        <f>[3]План!R45+BY52</f>
        <v>27603.43</v>
      </c>
      <c r="BL52" s="99">
        <f>'[4]Объемы на 01.09.2021'!$W$49</f>
        <v>120</v>
      </c>
      <c r="BM52" s="124">
        <f>'[4]фин.обеспеч.на 01.09.2021'!$W$49</f>
        <v>7327.85</v>
      </c>
      <c r="BN52" s="6">
        <f t="shared" si="12"/>
        <v>0</v>
      </c>
      <c r="BO52" s="51">
        <f t="shared" si="13"/>
        <v>0</v>
      </c>
      <c r="BP52" s="7"/>
      <c r="BQ52" s="119"/>
      <c r="BR52" s="7"/>
      <c r="BS52" s="119"/>
      <c r="BT52" s="7"/>
      <c r="BU52" s="130"/>
      <c r="BV52" s="99">
        <f>[2]План!U45</f>
        <v>26</v>
      </c>
      <c r="BW52" s="124">
        <f>[2]План!V45</f>
        <v>34.090000000000003</v>
      </c>
      <c r="BX52" s="99">
        <f>[3]План!U45</f>
        <v>26</v>
      </c>
      <c r="BY52" s="124">
        <f>[3]План!V45</f>
        <v>34.090000000000003</v>
      </c>
      <c r="BZ52" s="99">
        <f>'[4]Объемы на 01.09.2021'!$AA$49</f>
        <v>0</v>
      </c>
      <c r="CA52" s="124">
        <f>'[4]фин.обеспеч.на 01.09.2021'!$AA$49</f>
        <v>0</v>
      </c>
      <c r="CB52" s="6">
        <f t="shared" si="14"/>
        <v>0</v>
      </c>
      <c r="CC52" s="51">
        <f t="shared" si="15"/>
        <v>0</v>
      </c>
      <c r="CD52" s="7"/>
      <c r="CE52" s="134"/>
      <c r="CF52" s="7"/>
      <c r="CG52" s="134"/>
      <c r="CH52" s="7"/>
      <c r="CI52" s="139"/>
    </row>
    <row r="53" spans="1:8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101">
        <f>[2]План!E46</f>
        <v>5001</v>
      </c>
      <c r="D53" s="126">
        <f>[2]План!F46</f>
        <v>26350.208690016203</v>
      </c>
      <c r="E53" s="101">
        <f>[3]План!E46</f>
        <v>5001</v>
      </c>
      <c r="F53" s="126">
        <f>[3]План!F46</f>
        <v>26350.208690016203</v>
      </c>
      <c r="G53" s="126">
        <f>[3]План!G46</f>
        <v>1596.3486900162006</v>
      </c>
      <c r="H53" s="101">
        <f>'[4]Объемы на 01.09.2021'!$J$65</f>
        <v>821</v>
      </c>
      <c r="I53" s="126">
        <f>'[4]фин.обеспеч.на 01.09.2021'!$J$65</f>
        <v>2967.4643925781302</v>
      </c>
      <c r="J53" s="6">
        <f t="shared" si="0"/>
        <v>0</v>
      </c>
      <c r="K53" s="51">
        <f t="shared" si="1"/>
        <v>0</v>
      </c>
      <c r="L53" s="7"/>
      <c r="M53" s="119"/>
      <c r="N53" s="7"/>
      <c r="O53" s="119"/>
      <c r="P53" s="7"/>
      <c r="Q53" s="243"/>
      <c r="R53" s="269">
        <f>[2]План!J46</f>
        <v>17800</v>
      </c>
      <c r="S53" s="126">
        <f>[2]План!K46</f>
        <v>17634.61</v>
      </c>
      <c r="T53" s="126">
        <f>[2]ЦМП!$U$102</f>
        <v>11571</v>
      </c>
      <c r="U53" s="270">
        <f>[2]ЦМП!$X$102</f>
        <v>11877.4</v>
      </c>
      <c r="V53" s="269">
        <f>[3]План!J46</f>
        <v>22300</v>
      </c>
      <c r="W53" s="126">
        <f>[3]План!K46</f>
        <v>22253.770000000004</v>
      </c>
      <c r="X53" s="126">
        <f>[3]ЦМП!$U$102</f>
        <v>16071</v>
      </c>
      <c r="Y53" s="270">
        <f>[3]ЦМП!$X$102</f>
        <v>16496.560000000001</v>
      </c>
      <c r="Z53" s="269">
        <f>'[4]Объемы на 01.09.2021'!$N$65</f>
        <v>11571</v>
      </c>
      <c r="AA53" s="270">
        <f>'[4]фин.обеспеч.на 01.09.2021'!$N$65</f>
        <v>11877.4</v>
      </c>
      <c r="AB53" s="290">
        <f>'[4]Объемы на 01.09.2021'!$Q$65</f>
        <v>513</v>
      </c>
      <c r="AC53" s="290">
        <f>'[4]фин.обеспеч.на 01.09.2021'!$Q$65</f>
        <v>932.95810908508304</v>
      </c>
      <c r="AD53" s="277">
        <f t="shared" si="2"/>
        <v>4500</v>
      </c>
      <c r="AE53" s="278">
        <f t="shared" si="3"/>
        <v>4619.1600000000035</v>
      </c>
      <c r="AF53" s="277">
        <f t="shared" si="4"/>
        <v>4500</v>
      </c>
      <c r="AG53" s="278">
        <f t="shared" si="5"/>
        <v>4619.1600000000017</v>
      </c>
      <c r="AH53" s="247">
        <v>4500</v>
      </c>
      <c r="AI53" s="293">
        <v>4619.16</v>
      </c>
      <c r="AJ53" s="251">
        <f t="shared" si="6"/>
        <v>4500</v>
      </c>
      <c r="AK53" s="119">
        <f t="shared" si="7"/>
        <v>4619.1600000000035</v>
      </c>
      <c r="AL53" s="7">
        <f t="shared" si="8"/>
        <v>4500</v>
      </c>
      <c r="AM53" s="130">
        <f t="shared" si="9"/>
        <v>4619.1600000000017</v>
      </c>
      <c r="AN53" s="251"/>
      <c r="AO53" s="119"/>
      <c r="AP53" s="119"/>
      <c r="AQ53" s="130"/>
      <c r="AR53" s="251"/>
      <c r="AS53" s="130"/>
      <c r="AT53" s="258">
        <f>[2]План!O46</f>
        <v>1260</v>
      </c>
      <c r="AU53" s="126">
        <f>[2]План!P46</f>
        <v>2637.12</v>
      </c>
      <c r="AV53" s="101">
        <f>[3]План!O46</f>
        <v>960</v>
      </c>
      <c r="AW53" s="126">
        <f>[3]План!P46</f>
        <v>2009.24</v>
      </c>
      <c r="AX53" s="101">
        <f>'[4]Объемы на 01.09.2021'!$T$65</f>
        <v>0</v>
      </c>
      <c r="AY53" s="126">
        <f>'[4]фин.обеспеч.на 01.09.2021'!$T$65</f>
        <v>0</v>
      </c>
      <c r="AZ53" s="6">
        <f t="shared" si="10"/>
        <v>-300</v>
      </c>
      <c r="BA53" s="51">
        <f t="shared" si="11"/>
        <v>-627.87999999999988</v>
      </c>
      <c r="BB53" s="7"/>
      <c r="BC53" s="119"/>
      <c r="BD53" s="7">
        <f t="shared" si="16"/>
        <v>-300</v>
      </c>
      <c r="BE53" s="7">
        <f t="shared" si="17"/>
        <v>-627.87999999999988</v>
      </c>
      <c r="BF53" s="7"/>
      <c r="BG53" s="130"/>
      <c r="BH53" s="101">
        <f>[2]План!Q46</f>
        <v>11087</v>
      </c>
      <c r="BI53" s="126">
        <f>[2]План!R46+BW53</f>
        <v>13082.89</v>
      </c>
      <c r="BJ53" s="101">
        <f>[3]План!Q46</f>
        <v>11087</v>
      </c>
      <c r="BK53" s="126">
        <f>[3]План!R46+BY53</f>
        <v>13082.89</v>
      </c>
      <c r="BL53" s="101">
        <f>'[4]Объемы на 01.09.2021'!$W$65</f>
        <v>0</v>
      </c>
      <c r="BM53" s="126">
        <f>'[4]фин.обеспеч.на 01.09.2021'!$W$65</f>
        <v>0</v>
      </c>
      <c r="BN53" s="6">
        <f t="shared" si="12"/>
        <v>0</v>
      </c>
      <c r="BO53" s="51">
        <f t="shared" si="13"/>
        <v>0</v>
      </c>
      <c r="BP53" s="7"/>
      <c r="BQ53" s="119"/>
      <c r="BR53" s="7"/>
      <c r="BS53" s="119"/>
      <c r="BT53" s="7"/>
      <c r="BU53" s="130"/>
      <c r="BV53" s="101">
        <f>[2]План!U46</f>
        <v>461</v>
      </c>
      <c r="BW53" s="126">
        <f>[2]План!V46</f>
        <v>1081.6100000000001</v>
      </c>
      <c r="BX53" s="101">
        <f>[3]План!U46</f>
        <v>389</v>
      </c>
      <c r="BY53" s="126">
        <f>[3]План!V46</f>
        <v>1081.6100000000001</v>
      </c>
      <c r="BZ53" s="101">
        <f>'[4]Объемы на 01.09.2021'!$AA$65</f>
        <v>0</v>
      </c>
      <c r="CA53" s="126">
        <f>'[4]фин.обеспеч.на 01.09.2021'!$AA$65</f>
        <v>0</v>
      </c>
      <c r="CB53" s="6">
        <f t="shared" si="14"/>
        <v>-72</v>
      </c>
      <c r="CC53" s="51">
        <f t="shared" si="15"/>
        <v>0</v>
      </c>
      <c r="CD53" s="7"/>
      <c r="CE53" s="134"/>
      <c r="CF53" s="7"/>
      <c r="CG53" s="134"/>
      <c r="CH53" s="7"/>
      <c r="CI53" s="139"/>
    </row>
    <row r="54" spans="1:8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101">
        <f>[2]План!E47</f>
        <v>0</v>
      </c>
      <c r="D54" s="126">
        <f>[2]План!F47</f>
        <v>0</v>
      </c>
      <c r="E54" s="101">
        <f>[3]План!E47</f>
        <v>0</v>
      </c>
      <c r="F54" s="126">
        <f>[3]План!F47</f>
        <v>0</v>
      </c>
      <c r="G54" s="126">
        <f>[3]План!G47</f>
        <v>0</v>
      </c>
      <c r="H54" s="101">
        <f>'[4]Объемы на 01.09.2021'!$J$61</f>
        <v>0</v>
      </c>
      <c r="I54" s="126">
        <f>'[4]фин.обеспеч.на 01.09.2021'!$J$61</f>
        <v>0</v>
      </c>
      <c r="J54" s="6">
        <f t="shared" si="0"/>
        <v>0</v>
      </c>
      <c r="K54" s="51">
        <f t="shared" si="1"/>
        <v>0</v>
      </c>
      <c r="L54" s="7"/>
      <c r="M54" s="119"/>
      <c r="N54" s="7"/>
      <c r="O54" s="119"/>
      <c r="P54" s="7"/>
      <c r="Q54" s="243"/>
      <c r="R54" s="269">
        <f>[2]План!J47</f>
        <v>0</v>
      </c>
      <c r="S54" s="126">
        <f>[2]План!K47</f>
        <v>0</v>
      </c>
      <c r="T54" s="126"/>
      <c r="U54" s="270"/>
      <c r="V54" s="269">
        <f>[3]План!J47</f>
        <v>0</v>
      </c>
      <c r="W54" s="126">
        <f>[3]План!K47</f>
        <v>0</v>
      </c>
      <c r="X54" s="126"/>
      <c r="Y54" s="270"/>
      <c r="Z54" s="269">
        <f>'[4]Объемы на 01.09.2021'!$N$61</f>
        <v>0</v>
      </c>
      <c r="AA54" s="270">
        <f>'[4]фин.обеспеч.на 01.09.2021'!$N$61</f>
        <v>0</v>
      </c>
      <c r="AB54" s="290">
        <f>'[4]Объемы на 01.09.2021'!$Q$61</f>
        <v>0</v>
      </c>
      <c r="AC54" s="290">
        <f>'[4]фин.обеспеч.на 01.09.2021'!$Q$61</f>
        <v>0</v>
      </c>
      <c r="AD54" s="277">
        <f t="shared" si="2"/>
        <v>0</v>
      </c>
      <c r="AE54" s="278">
        <f t="shared" si="3"/>
        <v>0</v>
      </c>
      <c r="AF54" s="277">
        <f t="shared" si="4"/>
        <v>0</v>
      </c>
      <c r="AG54" s="278">
        <f t="shared" si="5"/>
        <v>0</v>
      </c>
      <c r="AH54" s="247"/>
      <c r="AI54" s="243"/>
      <c r="AJ54" s="251">
        <f t="shared" si="6"/>
        <v>0</v>
      </c>
      <c r="AK54" s="119">
        <f t="shared" si="7"/>
        <v>0</v>
      </c>
      <c r="AL54" s="7">
        <f t="shared" si="8"/>
        <v>0</v>
      </c>
      <c r="AM54" s="130">
        <f t="shared" si="9"/>
        <v>0</v>
      </c>
      <c r="AN54" s="251"/>
      <c r="AO54" s="119"/>
      <c r="AP54" s="119"/>
      <c r="AQ54" s="130"/>
      <c r="AR54" s="251"/>
      <c r="AS54" s="130"/>
      <c r="AT54" s="258">
        <f>[2]План!O47</f>
        <v>0</v>
      </c>
      <c r="AU54" s="126">
        <f>[2]План!P47</f>
        <v>0</v>
      </c>
      <c r="AV54" s="101">
        <f>[3]План!O47</f>
        <v>0</v>
      </c>
      <c r="AW54" s="126">
        <f>[3]План!P47</f>
        <v>0</v>
      </c>
      <c r="AX54" s="101">
        <f>'[4]Объемы на 01.09.2021'!$T$61</f>
        <v>0</v>
      </c>
      <c r="AY54" s="126">
        <f>'[4]фин.обеспеч.на 01.09.2021'!$T$61</f>
        <v>0</v>
      </c>
      <c r="AZ54" s="6">
        <f t="shared" si="10"/>
        <v>0</v>
      </c>
      <c r="BA54" s="51">
        <f t="shared" si="11"/>
        <v>0</v>
      </c>
      <c r="BB54" s="7"/>
      <c r="BC54" s="119"/>
      <c r="BD54" s="7"/>
      <c r="BE54" s="7"/>
      <c r="BF54" s="7"/>
      <c r="BG54" s="130"/>
      <c r="BH54" s="101">
        <f>[2]План!Q47</f>
        <v>0</v>
      </c>
      <c r="BI54" s="126">
        <f>[2]План!R47+BW54</f>
        <v>4747.3500000000004</v>
      </c>
      <c r="BJ54" s="101">
        <f>[3]План!Q47</f>
        <v>0</v>
      </c>
      <c r="BK54" s="126">
        <f>[3]План!R47+BY54</f>
        <v>4747.3500000000004</v>
      </c>
      <c r="BL54" s="101">
        <f>'[4]Объемы на 01.09.2021'!$W$61</f>
        <v>0</v>
      </c>
      <c r="BM54" s="126">
        <f>'[4]фин.обеспеч.на 01.09.2021'!$W$61</f>
        <v>0</v>
      </c>
      <c r="BN54" s="6">
        <f t="shared" si="12"/>
        <v>0</v>
      </c>
      <c r="BO54" s="51">
        <f t="shared" si="13"/>
        <v>0</v>
      </c>
      <c r="BP54" s="7"/>
      <c r="BQ54" s="119"/>
      <c r="BR54" s="7"/>
      <c r="BS54" s="119"/>
      <c r="BT54" s="7"/>
      <c r="BU54" s="130"/>
      <c r="BV54" s="101">
        <f>[2]План!U47</f>
        <v>598</v>
      </c>
      <c r="BW54" s="126">
        <f>[2]План!V47</f>
        <v>4747.3500000000004</v>
      </c>
      <c r="BX54" s="101">
        <f>[3]План!U47</f>
        <v>598</v>
      </c>
      <c r="BY54" s="126">
        <f>[3]План!V47</f>
        <v>4747.3500000000004</v>
      </c>
      <c r="BZ54" s="101">
        <f>'[4]Объемы на 01.09.2021'!$AA$61</f>
        <v>0</v>
      </c>
      <c r="CA54" s="126">
        <f>'[4]фин.обеспеч.на 01.09.2021'!$AA$61</f>
        <v>0</v>
      </c>
      <c r="CB54" s="6">
        <f t="shared" si="14"/>
        <v>0</v>
      </c>
      <c r="CC54" s="51">
        <f t="shared" si="15"/>
        <v>0</v>
      </c>
      <c r="CD54" s="7"/>
      <c r="CE54" s="134"/>
      <c r="CF54" s="7"/>
      <c r="CG54" s="134"/>
      <c r="CH54" s="7"/>
      <c r="CI54" s="139"/>
    </row>
    <row r="55" spans="1:87" s="2" customFormat="1" x14ac:dyDescent="0.25">
      <c r="A55" s="28">
        <v>42</v>
      </c>
      <c r="B55" s="34" t="str">
        <f>'Скорая медицинская помощь'!B55</f>
        <v>ОРМЕДИУМ</v>
      </c>
      <c r="C55" s="101">
        <f>[2]План!E48</f>
        <v>0</v>
      </c>
      <c r="D55" s="126">
        <f>[2]План!F48</f>
        <v>0</v>
      </c>
      <c r="E55" s="101">
        <f>[3]План!E48</f>
        <v>0</v>
      </c>
      <c r="F55" s="126">
        <f>[3]План!F48</f>
        <v>0</v>
      </c>
      <c r="G55" s="126">
        <f>[3]План!G48</f>
        <v>0</v>
      </c>
      <c r="H55" s="101">
        <f>'[4]Объемы на 01.09.2021'!$J$63</f>
        <v>0</v>
      </c>
      <c r="I55" s="126">
        <f>'[4]фин.обеспеч.на 01.09.2021'!$J$63</f>
        <v>0</v>
      </c>
      <c r="J55" s="6">
        <f t="shared" si="0"/>
        <v>0</v>
      </c>
      <c r="K55" s="51">
        <f t="shared" si="1"/>
        <v>0</v>
      </c>
      <c r="L55" s="7"/>
      <c r="M55" s="119"/>
      <c r="N55" s="7"/>
      <c r="O55" s="119"/>
      <c r="P55" s="7"/>
      <c r="Q55" s="243"/>
      <c r="R55" s="269">
        <f>[2]План!J48</f>
        <v>0</v>
      </c>
      <c r="S55" s="126">
        <f>[2]План!K48</f>
        <v>0</v>
      </c>
      <c r="T55" s="126"/>
      <c r="U55" s="270"/>
      <c r="V55" s="269">
        <f>[3]План!J48</f>
        <v>0</v>
      </c>
      <c r="W55" s="126">
        <f>[3]План!K48</f>
        <v>0</v>
      </c>
      <c r="X55" s="126"/>
      <c r="Y55" s="270"/>
      <c r="Z55" s="269">
        <f>'[4]Объемы на 01.09.2021'!$N$63</f>
        <v>0</v>
      </c>
      <c r="AA55" s="270">
        <f>'[4]фин.обеспеч.на 01.09.2021'!$N$63</f>
        <v>0</v>
      </c>
      <c r="AB55" s="290">
        <f>'[4]Объемы на 01.09.2021'!$Q$63</f>
        <v>0</v>
      </c>
      <c r="AC55" s="290">
        <f>'[4]фин.обеспеч.на 01.09.2021'!$Q$63</f>
        <v>0</v>
      </c>
      <c r="AD55" s="277">
        <f t="shared" si="2"/>
        <v>0</v>
      </c>
      <c r="AE55" s="278">
        <f t="shared" si="3"/>
        <v>0</v>
      </c>
      <c r="AF55" s="277">
        <f t="shared" si="4"/>
        <v>0</v>
      </c>
      <c r="AG55" s="278">
        <f t="shared" si="5"/>
        <v>0</v>
      </c>
      <c r="AH55" s="247"/>
      <c r="AI55" s="243"/>
      <c r="AJ55" s="251">
        <f t="shared" si="6"/>
        <v>0</v>
      </c>
      <c r="AK55" s="119">
        <f t="shared" si="7"/>
        <v>0</v>
      </c>
      <c r="AL55" s="7">
        <f t="shared" si="8"/>
        <v>0</v>
      </c>
      <c r="AM55" s="130">
        <f t="shared" si="9"/>
        <v>0</v>
      </c>
      <c r="AN55" s="251"/>
      <c r="AO55" s="119"/>
      <c r="AP55" s="119"/>
      <c r="AQ55" s="130"/>
      <c r="AR55" s="251"/>
      <c r="AS55" s="130"/>
      <c r="AT55" s="258">
        <f>[2]План!O48</f>
        <v>0</v>
      </c>
      <c r="AU55" s="126">
        <f>[2]План!P48</f>
        <v>0</v>
      </c>
      <c r="AV55" s="101">
        <f>[3]План!O48</f>
        <v>0</v>
      </c>
      <c r="AW55" s="126">
        <f>[3]План!P48</f>
        <v>0</v>
      </c>
      <c r="AX55" s="101">
        <f>'[4]Объемы на 01.09.2021'!$T$63</f>
        <v>0</v>
      </c>
      <c r="AY55" s="126">
        <f>'[4]фин.обеспеч.на 01.09.2021'!$T$63</f>
        <v>0</v>
      </c>
      <c r="AZ55" s="6">
        <f t="shared" si="10"/>
        <v>0</v>
      </c>
      <c r="BA55" s="51">
        <f t="shared" si="11"/>
        <v>0</v>
      </c>
      <c r="BB55" s="7"/>
      <c r="BC55" s="119"/>
      <c r="BD55" s="7"/>
      <c r="BE55" s="7"/>
      <c r="BF55" s="7"/>
      <c r="BG55" s="130"/>
      <c r="BH55" s="101">
        <f>[2]План!Q48</f>
        <v>0</v>
      </c>
      <c r="BI55" s="126">
        <f>[2]План!R48+BW55</f>
        <v>0</v>
      </c>
      <c r="BJ55" s="101">
        <f>[3]План!Q48</f>
        <v>0</v>
      </c>
      <c r="BK55" s="126">
        <f>[3]План!R48+BY55</f>
        <v>0</v>
      </c>
      <c r="BL55" s="101">
        <f>'[4]Объемы на 01.09.2021'!$W$63</f>
        <v>0</v>
      </c>
      <c r="BM55" s="126">
        <f>'[4]фин.обеспеч.на 01.09.2021'!$W$63</f>
        <v>0</v>
      </c>
      <c r="BN55" s="6">
        <f t="shared" si="12"/>
        <v>0</v>
      </c>
      <c r="BO55" s="51">
        <f t="shared" si="13"/>
        <v>0</v>
      </c>
      <c r="BP55" s="7"/>
      <c r="BQ55" s="119"/>
      <c r="BR55" s="7"/>
      <c r="BS55" s="119"/>
      <c r="BT55" s="7"/>
      <c r="BU55" s="130"/>
      <c r="BV55" s="101">
        <f>[2]План!U48</f>
        <v>0</v>
      </c>
      <c r="BW55" s="126">
        <f>[2]План!V48</f>
        <v>0</v>
      </c>
      <c r="BX55" s="101">
        <f>[3]План!U48</f>
        <v>0</v>
      </c>
      <c r="BY55" s="126">
        <f>[3]План!V48</f>
        <v>0</v>
      </c>
      <c r="BZ55" s="101">
        <f>'[4]Объемы на 01.09.2021'!$AA$63</f>
        <v>0</v>
      </c>
      <c r="CA55" s="126">
        <f>'[4]фин.обеспеч.на 01.09.2021'!$AA$63</f>
        <v>0</v>
      </c>
      <c r="CB55" s="6">
        <f t="shared" si="14"/>
        <v>0</v>
      </c>
      <c r="CC55" s="51">
        <f t="shared" si="15"/>
        <v>0</v>
      </c>
      <c r="CD55" s="7"/>
      <c r="CE55" s="134"/>
      <c r="CF55" s="7"/>
      <c r="CG55" s="134"/>
      <c r="CH55" s="7"/>
      <c r="CI55" s="139"/>
    </row>
    <row r="56" spans="1:87" s="2" customFormat="1" x14ac:dyDescent="0.25">
      <c r="A56" s="26">
        <v>43</v>
      </c>
      <c r="B56" s="34" t="str">
        <f>'Скорая медицинская помощь'!B56</f>
        <v>БМК</v>
      </c>
      <c r="C56" s="101">
        <f>[2]План!E49</f>
        <v>0</v>
      </c>
      <c r="D56" s="126">
        <f>[2]План!F49</f>
        <v>0</v>
      </c>
      <c r="E56" s="101">
        <f>[3]План!E49</f>
        <v>0</v>
      </c>
      <c r="F56" s="126">
        <f>[3]План!F49</f>
        <v>0</v>
      </c>
      <c r="G56" s="126">
        <f>[3]План!G49</f>
        <v>0</v>
      </c>
      <c r="H56" s="101">
        <f>'[4]Объемы на 01.09.2021'!$J$62</f>
        <v>0</v>
      </c>
      <c r="I56" s="126">
        <f>'[4]фин.обеспеч.на 01.09.2021'!$J$62</f>
        <v>0</v>
      </c>
      <c r="J56" s="6">
        <f t="shared" si="0"/>
        <v>0</v>
      </c>
      <c r="K56" s="51">
        <f t="shared" si="1"/>
        <v>0</v>
      </c>
      <c r="L56" s="7"/>
      <c r="M56" s="119"/>
      <c r="N56" s="7"/>
      <c r="O56" s="119"/>
      <c r="P56" s="7"/>
      <c r="Q56" s="243"/>
      <c r="R56" s="269">
        <f>[2]План!J49</f>
        <v>0</v>
      </c>
      <c r="S56" s="126">
        <f>[2]План!K49</f>
        <v>0</v>
      </c>
      <c r="T56" s="126"/>
      <c r="U56" s="270"/>
      <c r="V56" s="269">
        <f>[3]План!J49</f>
        <v>0</v>
      </c>
      <c r="W56" s="126">
        <f>[3]План!K49</f>
        <v>0</v>
      </c>
      <c r="X56" s="126"/>
      <c r="Y56" s="270"/>
      <c r="Z56" s="269">
        <f>'[4]Объемы на 01.09.2021'!$N$62</f>
        <v>0</v>
      </c>
      <c r="AA56" s="270">
        <f>'[4]фин.обеспеч.на 01.09.2021'!$N$62</f>
        <v>0</v>
      </c>
      <c r="AB56" s="290">
        <f>'[4]Объемы на 01.09.2021'!$Q$62</f>
        <v>0</v>
      </c>
      <c r="AC56" s="290">
        <f>'[4]фин.обеспеч.на 01.09.2021'!$Q$62</f>
        <v>0</v>
      </c>
      <c r="AD56" s="277">
        <f t="shared" si="2"/>
        <v>0</v>
      </c>
      <c r="AE56" s="278">
        <f t="shared" si="3"/>
        <v>0</v>
      </c>
      <c r="AF56" s="277">
        <f t="shared" si="4"/>
        <v>0</v>
      </c>
      <c r="AG56" s="278">
        <f t="shared" si="5"/>
        <v>0</v>
      </c>
      <c r="AH56" s="247"/>
      <c r="AI56" s="243"/>
      <c r="AJ56" s="251">
        <f t="shared" si="6"/>
        <v>0</v>
      </c>
      <c r="AK56" s="119">
        <f t="shared" si="7"/>
        <v>0</v>
      </c>
      <c r="AL56" s="7">
        <f t="shared" si="8"/>
        <v>0</v>
      </c>
      <c r="AM56" s="130">
        <f t="shared" si="9"/>
        <v>0</v>
      </c>
      <c r="AN56" s="251"/>
      <c r="AO56" s="119"/>
      <c r="AP56" s="119"/>
      <c r="AQ56" s="130"/>
      <c r="AR56" s="251"/>
      <c r="AS56" s="130"/>
      <c r="AT56" s="258">
        <f>[2]План!O49</f>
        <v>0</v>
      </c>
      <c r="AU56" s="126">
        <f>[2]План!P49</f>
        <v>0</v>
      </c>
      <c r="AV56" s="101">
        <f>[3]План!O49</f>
        <v>0</v>
      </c>
      <c r="AW56" s="126">
        <f>[3]План!P49</f>
        <v>0</v>
      </c>
      <c r="AX56" s="101">
        <f>'[4]Объемы на 01.09.2021'!$T$62</f>
        <v>0</v>
      </c>
      <c r="AY56" s="126">
        <f>'[4]фин.обеспеч.на 01.09.2021'!$T$62</f>
        <v>0</v>
      </c>
      <c r="AZ56" s="6">
        <f t="shared" si="10"/>
        <v>0</v>
      </c>
      <c r="BA56" s="51">
        <f t="shared" si="11"/>
        <v>0</v>
      </c>
      <c r="BB56" s="7"/>
      <c r="BC56" s="119"/>
      <c r="BD56" s="7"/>
      <c r="BE56" s="119"/>
      <c r="BF56" s="7"/>
      <c r="BG56" s="130"/>
      <c r="BH56" s="101">
        <f>[2]План!Q49</f>
        <v>0</v>
      </c>
      <c r="BI56" s="126">
        <f>[2]План!R49+BW56</f>
        <v>0</v>
      </c>
      <c r="BJ56" s="101">
        <f>[3]План!Q49</f>
        <v>0</v>
      </c>
      <c r="BK56" s="126">
        <f>[3]План!R49+BY56</f>
        <v>0</v>
      </c>
      <c r="BL56" s="101">
        <f>'[4]Объемы на 01.09.2021'!$W$62</f>
        <v>0</v>
      </c>
      <c r="BM56" s="126">
        <f>'[4]фин.обеспеч.на 01.09.2021'!$W$62</f>
        <v>0</v>
      </c>
      <c r="BN56" s="6">
        <f t="shared" si="12"/>
        <v>0</v>
      </c>
      <c r="BO56" s="51">
        <f t="shared" si="13"/>
        <v>0</v>
      </c>
      <c r="BP56" s="7"/>
      <c r="BQ56" s="119"/>
      <c r="BR56" s="7"/>
      <c r="BS56" s="119"/>
      <c r="BT56" s="7"/>
      <c r="BU56" s="130"/>
      <c r="BV56" s="101">
        <f>[2]План!U49</f>
        <v>0</v>
      </c>
      <c r="BW56" s="126">
        <f>[2]План!V49</f>
        <v>0</v>
      </c>
      <c r="BX56" s="101">
        <f>[3]План!U49</f>
        <v>0</v>
      </c>
      <c r="BY56" s="126">
        <f>[3]План!V49</f>
        <v>0</v>
      </c>
      <c r="BZ56" s="101">
        <f>'[4]Объемы на 01.09.2021'!$AA$62</f>
        <v>0</v>
      </c>
      <c r="CA56" s="126">
        <f>'[4]фин.обеспеч.на 01.09.2021'!$AA$62</f>
        <v>0</v>
      </c>
      <c r="CB56" s="6">
        <f t="shared" si="14"/>
        <v>0</v>
      </c>
      <c r="CC56" s="51">
        <f t="shared" si="15"/>
        <v>0</v>
      </c>
      <c r="CD56" s="7"/>
      <c r="CE56" s="134"/>
      <c r="CF56" s="7"/>
      <c r="CG56" s="134"/>
      <c r="CH56" s="7"/>
      <c r="CI56" s="139"/>
    </row>
    <row r="57" spans="1:8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101">
        <f>[2]План!E50</f>
        <v>0</v>
      </c>
      <c r="D57" s="126">
        <f>[2]План!F50</f>
        <v>0</v>
      </c>
      <c r="E57" s="101">
        <f>[3]План!E50</f>
        <v>0</v>
      </c>
      <c r="F57" s="126">
        <f>[3]План!F50</f>
        <v>0</v>
      </c>
      <c r="G57" s="126">
        <f>[3]План!G50</f>
        <v>0</v>
      </c>
      <c r="H57" s="101"/>
      <c r="I57" s="126"/>
      <c r="J57" s="6">
        <f t="shared" si="0"/>
        <v>0</v>
      </c>
      <c r="K57" s="51">
        <f t="shared" si="1"/>
        <v>0</v>
      </c>
      <c r="L57" s="7"/>
      <c r="M57" s="119"/>
      <c r="N57" s="7"/>
      <c r="O57" s="119"/>
      <c r="P57" s="7"/>
      <c r="Q57" s="243"/>
      <c r="R57" s="269">
        <f>[2]План!J50</f>
        <v>0</v>
      </c>
      <c r="S57" s="126">
        <f>[2]План!K50</f>
        <v>0</v>
      </c>
      <c r="T57" s="126"/>
      <c r="U57" s="270"/>
      <c r="V57" s="269">
        <f>[3]План!J50</f>
        <v>0</v>
      </c>
      <c r="W57" s="126">
        <f>[3]План!K50</f>
        <v>0</v>
      </c>
      <c r="X57" s="126"/>
      <c r="Y57" s="270"/>
      <c r="Z57" s="269"/>
      <c r="AA57" s="270"/>
      <c r="AB57" s="290"/>
      <c r="AC57" s="290"/>
      <c r="AD57" s="277">
        <f t="shared" si="2"/>
        <v>0</v>
      </c>
      <c r="AE57" s="278">
        <f t="shared" si="3"/>
        <v>0</v>
      </c>
      <c r="AF57" s="277">
        <f t="shared" si="4"/>
        <v>0</v>
      </c>
      <c r="AG57" s="278">
        <f t="shared" si="5"/>
        <v>0</v>
      </c>
      <c r="AH57" s="247"/>
      <c r="AI57" s="243"/>
      <c r="AJ57" s="251">
        <f t="shared" si="6"/>
        <v>0</v>
      </c>
      <c r="AK57" s="119">
        <f t="shared" si="7"/>
        <v>0</v>
      </c>
      <c r="AL57" s="7">
        <f t="shared" si="8"/>
        <v>0</v>
      </c>
      <c r="AM57" s="130">
        <f t="shared" si="9"/>
        <v>0</v>
      </c>
      <c r="AN57" s="251"/>
      <c r="AO57" s="119"/>
      <c r="AP57" s="119"/>
      <c r="AQ57" s="130"/>
      <c r="AR57" s="251"/>
      <c r="AS57" s="130"/>
      <c r="AT57" s="258">
        <f>[2]План!O50</f>
        <v>0</v>
      </c>
      <c r="AU57" s="126">
        <f>[2]План!P50</f>
        <v>0</v>
      </c>
      <c r="AV57" s="101">
        <f>[3]План!O50</f>
        <v>0</v>
      </c>
      <c r="AW57" s="126">
        <f>[3]План!P50</f>
        <v>0</v>
      </c>
      <c r="AX57" s="101"/>
      <c r="AY57" s="126"/>
      <c r="AZ57" s="6">
        <f t="shared" si="10"/>
        <v>0</v>
      </c>
      <c r="BA57" s="51">
        <f t="shared" si="11"/>
        <v>0</v>
      </c>
      <c r="BB57" s="7"/>
      <c r="BC57" s="119"/>
      <c r="BD57" s="7"/>
      <c r="BE57" s="119"/>
      <c r="BF57" s="7"/>
      <c r="BG57" s="130"/>
      <c r="BH57" s="101">
        <f>[2]План!Q50</f>
        <v>0</v>
      </c>
      <c r="BI57" s="126">
        <f>[2]План!R50+BW57</f>
        <v>0</v>
      </c>
      <c r="BJ57" s="101">
        <f>[3]План!Q50</f>
        <v>0</v>
      </c>
      <c r="BK57" s="126">
        <f>[3]План!R50+BY57</f>
        <v>0</v>
      </c>
      <c r="BL57" s="101"/>
      <c r="BM57" s="126"/>
      <c r="BN57" s="6">
        <f t="shared" si="12"/>
        <v>0</v>
      </c>
      <c r="BO57" s="51">
        <f t="shared" si="13"/>
        <v>0</v>
      </c>
      <c r="BP57" s="7"/>
      <c r="BQ57" s="119"/>
      <c r="BR57" s="7"/>
      <c r="BS57" s="119"/>
      <c r="BT57" s="7"/>
      <c r="BU57" s="130"/>
      <c r="BV57" s="101">
        <f>[2]План!U50</f>
        <v>0</v>
      </c>
      <c r="BW57" s="126">
        <f>[2]План!V50</f>
        <v>0</v>
      </c>
      <c r="BX57" s="101">
        <f>[3]План!U50</f>
        <v>0</v>
      </c>
      <c r="BY57" s="126">
        <f>[3]План!V50</f>
        <v>0</v>
      </c>
      <c r="BZ57" s="101"/>
      <c r="CA57" s="126"/>
      <c r="CB57" s="6">
        <f t="shared" si="14"/>
        <v>0</v>
      </c>
      <c r="CC57" s="51">
        <f t="shared" si="15"/>
        <v>0</v>
      </c>
      <c r="CD57" s="7"/>
      <c r="CE57" s="134"/>
      <c r="CF57" s="7"/>
      <c r="CG57" s="134"/>
      <c r="CH57" s="7"/>
      <c r="CI57" s="139"/>
    </row>
    <row r="58" spans="1:87" s="2" customFormat="1" x14ac:dyDescent="0.25">
      <c r="A58" s="28">
        <v>45</v>
      </c>
      <c r="B58" s="34" t="str">
        <f>'Скорая медицинская помощь'!B58</f>
        <v>ЭКО центр</v>
      </c>
      <c r="C58" s="101">
        <f>[2]План!E51</f>
        <v>0</v>
      </c>
      <c r="D58" s="126">
        <f>[2]План!F51</f>
        <v>0</v>
      </c>
      <c r="E58" s="101">
        <f>[3]План!E51</f>
        <v>0</v>
      </c>
      <c r="F58" s="126">
        <f>[3]План!F51</f>
        <v>0</v>
      </c>
      <c r="G58" s="126">
        <f>[3]План!G51</f>
        <v>0</v>
      </c>
      <c r="H58" s="101">
        <f>'[4]Объемы на 01.09.2021'!$J$64</f>
        <v>0</v>
      </c>
      <c r="I58" s="126">
        <f>'[4]фин.обеспеч.на 01.09.2021'!$J$64</f>
        <v>0</v>
      </c>
      <c r="J58" s="6">
        <f t="shared" si="0"/>
        <v>0</v>
      </c>
      <c r="K58" s="51">
        <f t="shared" si="1"/>
        <v>0</v>
      </c>
      <c r="L58" s="7"/>
      <c r="M58" s="119"/>
      <c r="N58" s="7"/>
      <c r="O58" s="119"/>
      <c r="P58" s="7"/>
      <c r="Q58" s="243"/>
      <c r="R58" s="269">
        <f>[2]План!J51</f>
        <v>0</v>
      </c>
      <c r="S58" s="126">
        <f>[2]План!K51</f>
        <v>0</v>
      </c>
      <c r="T58" s="126"/>
      <c r="U58" s="270"/>
      <c r="V58" s="269">
        <f>[3]План!J51</f>
        <v>0</v>
      </c>
      <c r="W58" s="126">
        <f>[3]План!K51</f>
        <v>0</v>
      </c>
      <c r="X58" s="126"/>
      <c r="Y58" s="270"/>
      <c r="Z58" s="269">
        <f>'[4]Объемы на 01.09.2021'!$N$64</f>
        <v>0</v>
      </c>
      <c r="AA58" s="270">
        <f>'[4]фин.обеспеч.на 01.09.2021'!$N$64</f>
        <v>0</v>
      </c>
      <c r="AB58" s="290">
        <f>'[4]Объемы на 01.09.2021'!$Q$64</f>
        <v>0</v>
      </c>
      <c r="AC58" s="290">
        <f>'[4]фин.обеспеч.на 01.09.2021'!$Q$64</f>
        <v>0</v>
      </c>
      <c r="AD58" s="277">
        <f t="shared" si="2"/>
        <v>0</v>
      </c>
      <c r="AE58" s="278">
        <f t="shared" si="3"/>
        <v>0</v>
      </c>
      <c r="AF58" s="277">
        <f t="shared" si="4"/>
        <v>0</v>
      </c>
      <c r="AG58" s="278">
        <f t="shared" si="5"/>
        <v>0</v>
      </c>
      <c r="AH58" s="247"/>
      <c r="AI58" s="243"/>
      <c r="AJ58" s="251">
        <f t="shared" si="6"/>
        <v>0</v>
      </c>
      <c r="AK58" s="119">
        <f t="shared" si="7"/>
        <v>0</v>
      </c>
      <c r="AL58" s="7">
        <f t="shared" si="8"/>
        <v>0</v>
      </c>
      <c r="AM58" s="130">
        <f t="shared" si="9"/>
        <v>0</v>
      </c>
      <c r="AN58" s="251"/>
      <c r="AO58" s="119"/>
      <c r="AP58" s="119"/>
      <c r="AQ58" s="130"/>
      <c r="AR58" s="251"/>
      <c r="AS58" s="130"/>
      <c r="AT58" s="258">
        <f>[2]План!O51</f>
        <v>0</v>
      </c>
      <c r="AU58" s="126">
        <f>[2]План!P51</f>
        <v>0</v>
      </c>
      <c r="AV58" s="101">
        <f>[3]План!O51</f>
        <v>0</v>
      </c>
      <c r="AW58" s="126">
        <f>[3]План!P51</f>
        <v>0</v>
      </c>
      <c r="AX58" s="101">
        <f>'[4]Объемы на 01.09.2021'!$T$64</f>
        <v>0</v>
      </c>
      <c r="AY58" s="126">
        <f>'[4]фин.обеспеч.на 01.09.2021'!$T$64</f>
        <v>0</v>
      </c>
      <c r="AZ58" s="6">
        <f t="shared" si="10"/>
        <v>0</v>
      </c>
      <c r="BA58" s="51">
        <f t="shared" si="11"/>
        <v>0</v>
      </c>
      <c r="BB58" s="7"/>
      <c r="BC58" s="119"/>
      <c r="BD58" s="7"/>
      <c r="BE58" s="119"/>
      <c r="BF58" s="7"/>
      <c r="BG58" s="130"/>
      <c r="BH58" s="101">
        <f>[2]План!Q51</f>
        <v>0</v>
      </c>
      <c r="BI58" s="126">
        <f>[2]План!R51+BW58</f>
        <v>0</v>
      </c>
      <c r="BJ58" s="101">
        <f>[3]План!Q51</f>
        <v>0</v>
      </c>
      <c r="BK58" s="126">
        <f>[3]План!R51+BY58</f>
        <v>0</v>
      </c>
      <c r="BL58" s="101">
        <f>'[4]Объемы на 01.09.2021'!$W$64</f>
        <v>0</v>
      </c>
      <c r="BM58" s="126">
        <f>'[4]фин.обеспеч.на 01.09.2021'!$W$64</f>
        <v>0</v>
      </c>
      <c r="BN58" s="6">
        <f t="shared" si="12"/>
        <v>0</v>
      </c>
      <c r="BO58" s="51">
        <f t="shared" si="13"/>
        <v>0</v>
      </c>
      <c r="BP58" s="7"/>
      <c r="BQ58" s="119"/>
      <c r="BR58" s="7"/>
      <c r="BS58" s="119"/>
      <c r="BT58" s="7"/>
      <c r="BU58" s="130"/>
      <c r="BV58" s="101">
        <f>[2]План!U51</f>
        <v>0</v>
      </c>
      <c r="BW58" s="126">
        <f>[2]План!V51</f>
        <v>0</v>
      </c>
      <c r="BX58" s="101">
        <f>[3]План!U51</f>
        <v>0</v>
      </c>
      <c r="BY58" s="126">
        <f>[3]План!V51</f>
        <v>0</v>
      </c>
      <c r="BZ58" s="101">
        <f>'[4]Объемы на 01.09.2021'!$AA$64</f>
        <v>0</v>
      </c>
      <c r="CA58" s="126">
        <f>'[4]фин.обеспеч.на 01.09.2021'!$AA$64</f>
        <v>0</v>
      </c>
      <c r="CB58" s="6">
        <f t="shared" si="14"/>
        <v>0</v>
      </c>
      <c r="CC58" s="51">
        <f t="shared" si="15"/>
        <v>0</v>
      </c>
      <c r="CD58" s="7"/>
      <c r="CE58" s="135"/>
      <c r="CF58" s="7"/>
      <c r="CG58" s="134"/>
      <c r="CH58" s="7"/>
      <c r="CI58" s="139"/>
    </row>
    <row r="59" spans="1:87" s="2" customFormat="1" x14ac:dyDescent="0.25">
      <c r="A59" s="26">
        <v>46</v>
      </c>
      <c r="B59" s="34" t="str">
        <f>'Скорая медицинская помощь'!B59</f>
        <v>РЖД-Медицина</v>
      </c>
      <c r="C59" s="101">
        <f>[2]План!E52</f>
        <v>0</v>
      </c>
      <c r="D59" s="126">
        <f>[2]План!F52</f>
        <v>0</v>
      </c>
      <c r="E59" s="101">
        <f>[3]План!E52</f>
        <v>0</v>
      </c>
      <c r="F59" s="126">
        <f>[3]План!F52</f>
        <v>0</v>
      </c>
      <c r="G59" s="126">
        <f>[3]План!G52</f>
        <v>0</v>
      </c>
      <c r="H59" s="101">
        <f>'[4]Объемы на 01.09.2021'!$J$69</f>
        <v>0</v>
      </c>
      <c r="I59" s="126">
        <f>'[4]фин.обеспеч.на 01.09.2021'!$J$69</f>
        <v>0</v>
      </c>
      <c r="J59" s="6">
        <f t="shared" si="0"/>
        <v>0</v>
      </c>
      <c r="K59" s="51">
        <f t="shared" si="1"/>
        <v>0</v>
      </c>
      <c r="L59" s="7"/>
      <c r="M59" s="119"/>
      <c r="N59" s="7"/>
      <c r="O59" s="119"/>
      <c r="P59" s="7"/>
      <c r="Q59" s="243"/>
      <c r="R59" s="269">
        <f>[2]План!J52</f>
        <v>0</v>
      </c>
      <c r="S59" s="126">
        <f>[2]План!K52</f>
        <v>0</v>
      </c>
      <c r="T59" s="126"/>
      <c r="U59" s="270"/>
      <c r="V59" s="269">
        <f>[3]План!J52</f>
        <v>0</v>
      </c>
      <c r="W59" s="126">
        <f>[3]План!K52</f>
        <v>0</v>
      </c>
      <c r="X59" s="126"/>
      <c r="Y59" s="270"/>
      <c r="Z59" s="269">
        <f>'[4]Объемы на 01.09.2021'!$N$69</f>
        <v>0</v>
      </c>
      <c r="AA59" s="270">
        <f>'[4]фин.обеспеч.на 01.09.2021'!$N$69</f>
        <v>0</v>
      </c>
      <c r="AB59" s="290">
        <f>'[4]Объемы на 01.09.2021'!$Q$69</f>
        <v>0</v>
      </c>
      <c r="AC59" s="290">
        <f>'[4]фин.обеспеч.на 01.09.2021'!$Q$69</f>
        <v>0</v>
      </c>
      <c r="AD59" s="277">
        <f t="shared" si="2"/>
        <v>0</v>
      </c>
      <c r="AE59" s="278">
        <f t="shared" si="3"/>
        <v>0</v>
      </c>
      <c r="AF59" s="277">
        <f t="shared" si="4"/>
        <v>0</v>
      </c>
      <c r="AG59" s="278">
        <f t="shared" si="5"/>
        <v>0</v>
      </c>
      <c r="AH59" s="247"/>
      <c r="AI59" s="243"/>
      <c r="AJ59" s="251">
        <f t="shared" si="6"/>
        <v>0</v>
      </c>
      <c r="AK59" s="119">
        <f t="shared" si="7"/>
        <v>0</v>
      </c>
      <c r="AL59" s="7">
        <f t="shared" si="8"/>
        <v>0</v>
      </c>
      <c r="AM59" s="130">
        <f t="shared" si="9"/>
        <v>0</v>
      </c>
      <c r="AN59" s="251"/>
      <c r="AO59" s="119"/>
      <c r="AP59" s="119"/>
      <c r="AQ59" s="130"/>
      <c r="AR59" s="251"/>
      <c r="AS59" s="130"/>
      <c r="AT59" s="258">
        <f>[2]План!O52</f>
        <v>0</v>
      </c>
      <c r="AU59" s="126">
        <f>[2]План!P52</f>
        <v>0</v>
      </c>
      <c r="AV59" s="101">
        <f>[3]План!O52</f>
        <v>0</v>
      </c>
      <c r="AW59" s="126">
        <f>[3]План!P52</f>
        <v>0</v>
      </c>
      <c r="AX59" s="101">
        <f>'[4]Объемы на 01.09.2021'!$T$69</f>
        <v>0</v>
      </c>
      <c r="AY59" s="126">
        <f>'[4]фин.обеспеч.на 01.09.2021'!$T$69</f>
        <v>0</v>
      </c>
      <c r="AZ59" s="6">
        <f t="shared" si="10"/>
        <v>0</v>
      </c>
      <c r="BA59" s="51">
        <f t="shared" si="11"/>
        <v>0</v>
      </c>
      <c r="BB59" s="7"/>
      <c r="BC59" s="119"/>
      <c r="BD59" s="7"/>
      <c r="BE59" s="119"/>
      <c r="BF59" s="7"/>
      <c r="BG59" s="130"/>
      <c r="BH59" s="101">
        <f>[2]План!Q52</f>
        <v>0</v>
      </c>
      <c r="BI59" s="126">
        <f>[2]План!R52+BW59</f>
        <v>0</v>
      </c>
      <c r="BJ59" s="101">
        <f>[3]План!Q52</f>
        <v>0</v>
      </c>
      <c r="BK59" s="126">
        <f>[3]План!R52+BY59</f>
        <v>0</v>
      </c>
      <c r="BL59" s="101">
        <f>'[4]Объемы на 01.09.2021'!$W$69</f>
        <v>15</v>
      </c>
      <c r="BM59" s="126">
        <f>'[4]фин.обеспеч.на 01.09.2021'!$W$69</f>
        <v>2822.5</v>
      </c>
      <c r="BN59" s="6">
        <f t="shared" si="12"/>
        <v>0</v>
      </c>
      <c r="BO59" s="51">
        <f t="shared" si="13"/>
        <v>0</v>
      </c>
      <c r="BP59" s="7"/>
      <c r="BQ59" s="119"/>
      <c r="BR59" s="7"/>
      <c r="BS59" s="119"/>
      <c r="BT59" s="7"/>
      <c r="BU59" s="130"/>
      <c r="BV59" s="101">
        <f>[2]План!U52</f>
        <v>0</v>
      </c>
      <c r="BW59" s="126">
        <f>[2]План!V52</f>
        <v>0</v>
      </c>
      <c r="BX59" s="101">
        <f>[3]План!U52</f>
        <v>0</v>
      </c>
      <c r="BY59" s="126">
        <f>[3]План!V52</f>
        <v>0</v>
      </c>
      <c r="BZ59" s="101">
        <f>'[4]Объемы на 01.09.2021'!$AA$69</f>
        <v>15</v>
      </c>
      <c r="CA59" s="126">
        <f>'[4]фин.обеспеч.на 01.09.2021'!$AA$69</f>
        <v>2822.5</v>
      </c>
      <c r="CB59" s="6">
        <f t="shared" si="14"/>
        <v>0</v>
      </c>
      <c r="CC59" s="51">
        <f t="shared" si="15"/>
        <v>0</v>
      </c>
      <c r="CD59" s="7"/>
      <c r="CE59" s="134"/>
      <c r="CF59" s="7"/>
      <c r="CG59" s="134"/>
      <c r="CH59" s="7"/>
      <c r="CI59" s="139"/>
    </row>
    <row r="60" spans="1:87" x14ac:dyDescent="0.25">
      <c r="A60" s="28">
        <v>47</v>
      </c>
      <c r="B60" s="34" t="str">
        <f>'Скорая медицинская помощь'!B60</f>
        <v>СПИД</v>
      </c>
      <c r="C60" s="101">
        <f>[2]План!E53</f>
        <v>0</v>
      </c>
      <c r="D60" s="126">
        <f>[2]План!F53</f>
        <v>0</v>
      </c>
      <c r="E60" s="101">
        <f>[3]План!E53</f>
        <v>0</v>
      </c>
      <c r="F60" s="126">
        <f>[3]План!F53</f>
        <v>0</v>
      </c>
      <c r="G60" s="126">
        <f>[3]План!G53</f>
        <v>0</v>
      </c>
      <c r="H60" s="101">
        <f>'[4]Объемы на 01.09.2021'!$J$70</f>
        <v>0</v>
      </c>
      <c r="I60" s="126">
        <f>'[4]фин.обеспеч.на 01.09.2021'!$J$70</f>
        <v>0</v>
      </c>
      <c r="J60" s="6">
        <f t="shared" si="0"/>
        <v>0</v>
      </c>
      <c r="K60" s="116">
        <f t="shared" si="1"/>
        <v>0</v>
      </c>
      <c r="L60" s="7"/>
      <c r="M60" s="119"/>
      <c r="N60" s="7"/>
      <c r="O60" s="119"/>
      <c r="P60" s="7"/>
      <c r="Q60" s="243"/>
      <c r="R60" s="269">
        <f>[2]План!J53</f>
        <v>2100</v>
      </c>
      <c r="S60" s="126">
        <f>[2]План!K53</f>
        <v>3229.2</v>
      </c>
      <c r="T60" s="126"/>
      <c r="U60" s="270"/>
      <c r="V60" s="269">
        <f>[3]План!J53</f>
        <v>1317</v>
      </c>
      <c r="W60" s="126">
        <f>[3]План!K53</f>
        <v>2588.1999999999998</v>
      </c>
      <c r="X60" s="126"/>
      <c r="Y60" s="270"/>
      <c r="Z60" s="269">
        <f>'[4]Объемы на 01.09.2021'!$N$70</f>
        <v>0</v>
      </c>
      <c r="AA60" s="270">
        <f>'[4]фин.обеспеч.на 01.09.2021'!$N$70</f>
        <v>0</v>
      </c>
      <c r="AB60" s="290">
        <f>'[4]Объемы на 01.09.2021'!$Q$70</f>
        <v>0</v>
      </c>
      <c r="AC60" s="290">
        <f>'[4]фин.обеспеч.на 01.09.2021'!$Q$70</f>
        <v>0</v>
      </c>
      <c r="AD60" s="277">
        <f t="shared" si="2"/>
        <v>-783</v>
      </c>
      <c r="AE60" s="279">
        <f t="shared" si="3"/>
        <v>-641</v>
      </c>
      <c r="AF60" s="277">
        <f t="shared" si="4"/>
        <v>0</v>
      </c>
      <c r="AG60" s="279">
        <f t="shared" si="5"/>
        <v>0</v>
      </c>
      <c r="AH60" s="247">
        <v>-783</v>
      </c>
      <c r="AI60" s="243">
        <v>-641</v>
      </c>
      <c r="AJ60" s="251">
        <f t="shared" si="6"/>
        <v>-783</v>
      </c>
      <c r="AK60" s="119">
        <f t="shared" si="7"/>
        <v>-641</v>
      </c>
      <c r="AL60" s="7">
        <f t="shared" si="8"/>
        <v>0</v>
      </c>
      <c r="AM60" s="130">
        <f t="shared" si="9"/>
        <v>0</v>
      </c>
      <c r="AN60" s="251"/>
      <c r="AO60" s="119"/>
      <c r="AP60" s="119"/>
      <c r="AQ60" s="130"/>
      <c r="AR60" s="251"/>
      <c r="AS60" s="130"/>
      <c r="AT60" s="258">
        <f>[2]План!O53</f>
        <v>0</v>
      </c>
      <c r="AU60" s="126">
        <f>[2]План!P53</f>
        <v>0</v>
      </c>
      <c r="AV60" s="101">
        <f>[3]План!O53</f>
        <v>0</v>
      </c>
      <c r="AW60" s="126">
        <f>[3]План!P53</f>
        <v>0</v>
      </c>
      <c r="AX60" s="101">
        <f>'[4]Объемы на 01.09.2021'!$T$70</f>
        <v>0</v>
      </c>
      <c r="AY60" s="126">
        <f>'[4]фин.обеспеч.на 01.09.2021'!$T$70</f>
        <v>0</v>
      </c>
      <c r="AZ60" s="6">
        <f t="shared" si="10"/>
        <v>0</v>
      </c>
      <c r="BA60" s="116">
        <f t="shared" si="11"/>
        <v>0</v>
      </c>
      <c r="BB60" s="7"/>
      <c r="BC60" s="119"/>
      <c r="BD60" s="7"/>
      <c r="BE60" s="119"/>
      <c r="BF60" s="7"/>
      <c r="BG60" s="130"/>
      <c r="BH60" s="101">
        <f>[2]План!Q53</f>
        <v>2088</v>
      </c>
      <c r="BI60" s="126">
        <f>[2]План!R53+BW60</f>
        <v>217764.04</v>
      </c>
      <c r="BJ60" s="101">
        <f>[3]План!Q53</f>
        <v>2088</v>
      </c>
      <c r="BK60" s="126">
        <f>[3]План!R53+BY60</f>
        <v>247791.65</v>
      </c>
      <c r="BL60" s="101">
        <f>'[4]Объемы на 01.09.2021'!$W$70</f>
        <v>705</v>
      </c>
      <c r="BM60" s="126">
        <f>'[4]фин.обеспеч.на 01.09.2021'!$W$70</f>
        <v>198255.27</v>
      </c>
      <c r="BN60" s="6">
        <f t="shared" si="12"/>
        <v>0</v>
      </c>
      <c r="BO60" s="116">
        <f t="shared" si="13"/>
        <v>30027.609999999986</v>
      </c>
      <c r="BP60" s="7"/>
      <c r="BQ60" s="119"/>
      <c r="BR60" s="7"/>
      <c r="BS60" s="119"/>
      <c r="BT60" s="7"/>
      <c r="BU60" s="130"/>
      <c r="BV60" s="101">
        <f>[2]План!U53</f>
        <v>707238</v>
      </c>
      <c r="BW60" s="126">
        <f>[2]План!V53</f>
        <v>208321.72999999995</v>
      </c>
      <c r="BX60" s="101">
        <f>[3]План!U53</f>
        <v>912745</v>
      </c>
      <c r="BY60" s="126">
        <f>[3]План!V53</f>
        <v>238349.34000000003</v>
      </c>
      <c r="BZ60" s="101">
        <f>'[4]Объемы на 01.09.2021'!$AA$70</f>
        <v>0</v>
      </c>
      <c r="CA60" s="126">
        <f>'[4]фин.обеспеч.на 01.09.2021'!$AA$70</f>
        <v>0</v>
      </c>
      <c r="CB60" s="6">
        <f t="shared" si="14"/>
        <v>205507</v>
      </c>
      <c r="CC60" s="116">
        <f t="shared" si="15"/>
        <v>30027.610000000073</v>
      </c>
      <c r="CD60" s="7">
        <f>CB60</f>
        <v>205507</v>
      </c>
      <c r="CE60" s="7">
        <f>CC60</f>
        <v>30027.610000000073</v>
      </c>
      <c r="CF60" s="7"/>
      <c r="CG60" s="134"/>
      <c r="CH60" s="7"/>
      <c r="CI60" s="139"/>
    </row>
    <row r="61" spans="1:87" x14ac:dyDescent="0.25">
      <c r="A61" s="28">
        <v>48</v>
      </c>
      <c r="B61" s="34" t="str">
        <f>'Скорая медицинская помощь'!B61</f>
        <v>ООО "Жемчужина Камчатки"</v>
      </c>
      <c r="C61" s="101">
        <f>[2]План!E54</f>
        <v>0</v>
      </c>
      <c r="D61" s="126">
        <f>[2]План!F54</f>
        <v>0</v>
      </c>
      <c r="E61" s="101">
        <f>[3]План!E54</f>
        <v>0</v>
      </c>
      <c r="F61" s="126">
        <f>[3]План!F54</f>
        <v>0</v>
      </c>
      <c r="G61" s="126">
        <f>[3]План!G54</f>
        <v>0</v>
      </c>
      <c r="H61" s="101">
        <f>'[4]Объемы на 01.09.2021'!$J$68</f>
        <v>0</v>
      </c>
      <c r="I61" s="126">
        <f>'[4]фин.обеспеч.на 01.09.2021'!$J$68</f>
        <v>0</v>
      </c>
      <c r="J61" s="6">
        <f t="shared" si="0"/>
        <v>0</v>
      </c>
      <c r="K61" s="116">
        <f t="shared" si="1"/>
        <v>0</v>
      </c>
      <c r="L61" s="7"/>
      <c r="M61" s="119"/>
      <c r="N61" s="7"/>
      <c r="O61" s="119"/>
      <c r="P61" s="7"/>
      <c r="Q61" s="243"/>
      <c r="R61" s="269">
        <f>[2]План!J54</f>
        <v>0</v>
      </c>
      <c r="S61" s="126">
        <f>[2]План!K54</f>
        <v>0</v>
      </c>
      <c r="T61" s="126"/>
      <c r="U61" s="270"/>
      <c r="V61" s="269">
        <f>[3]План!J54</f>
        <v>0</v>
      </c>
      <c r="W61" s="126">
        <f>[3]План!K54</f>
        <v>0</v>
      </c>
      <c r="X61" s="126"/>
      <c r="Y61" s="270"/>
      <c r="Z61" s="269">
        <f>'[4]Объемы на 01.09.2021'!$N$68</f>
        <v>0</v>
      </c>
      <c r="AA61" s="270">
        <f>'[4]фин.обеспеч.на 01.09.2021'!$N$68</f>
        <v>0</v>
      </c>
      <c r="AB61" s="290">
        <f>'[4]Объемы на 01.09.2021'!$Q$68</f>
        <v>0</v>
      </c>
      <c r="AC61" s="290">
        <f>'[4]фин.обеспеч.на 01.09.2021'!$Q$68</f>
        <v>0</v>
      </c>
      <c r="AD61" s="277">
        <f t="shared" si="2"/>
        <v>0</v>
      </c>
      <c r="AE61" s="279">
        <f t="shared" si="3"/>
        <v>0</v>
      </c>
      <c r="AF61" s="277">
        <f t="shared" si="4"/>
        <v>0</v>
      </c>
      <c r="AG61" s="279">
        <f t="shared" si="5"/>
        <v>0</v>
      </c>
      <c r="AH61" s="247"/>
      <c r="AI61" s="243"/>
      <c r="AJ61" s="251">
        <f t="shared" si="6"/>
        <v>0</v>
      </c>
      <c r="AK61" s="119">
        <f t="shared" si="7"/>
        <v>0</v>
      </c>
      <c r="AL61" s="7">
        <f t="shared" si="8"/>
        <v>0</v>
      </c>
      <c r="AM61" s="130">
        <f t="shared" si="9"/>
        <v>0</v>
      </c>
      <c r="AN61" s="251"/>
      <c r="AO61" s="119"/>
      <c r="AP61" s="119"/>
      <c r="AQ61" s="130"/>
      <c r="AR61" s="251"/>
      <c r="AS61" s="130"/>
      <c r="AT61" s="258">
        <f>[2]План!O54</f>
        <v>0</v>
      </c>
      <c r="AU61" s="126">
        <f>[2]План!P54</f>
        <v>0</v>
      </c>
      <c r="AV61" s="101">
        <f>[3]План!O54</f>
        <v>0</v>
      </c>
      <c r="AW61" s="126">
        <f>[3]План!P54</f>
        <v>0</v>
      </c>
      <c r="AX61" s="101">
        <f>'[4]Объемы на 01.09.2021'!$T$68</f>
        <v>0</v>
      </c>
      <c r="AY61" s="126">
        <f>'[4]фин.обеспеч.на 01.09.2021'!$T$68</f>
        <v>0</v>
      </c>
      <c r="AZ61" s="6">
        <f t="shared" si="10"/>
        <v>0</v>
      </c>
      <c r="BA61" s="116">
        <f t="shared" si="11"/>
        <v>0</v>
      </c>
      <c r="BB61" s="7"/>
      <c r="BC61" s="119"/>
      <c r="BD61" s="7"/>
      <c r="BE61" s="119"/>
      <c r="BF61" s="7"/>
      <c r="BG61" s="130"/>
      <c r="BH61" s="101">
        <f>[2]План!Q54</f>
        <v>0</v>
      </c>
      <c r="BI61" s="126">
        <f>[2]План!R54+BW61</f>
        <v>0</v>
      </c>
      <c r="BJ61" s="101">
        <f>[3]План!Q54</f>
        <v>0</v>
      </c>
      <c r="BK61" s="126">
        <f>[3]План!R54+BY61</f>
        <v>0</v>
      </c>
      <c r="BL61" s="101">
        <f>'[4]Объемы на 01.09.2021'!$W$68</f>
        <v>0</v>
      </c>
      <c r="BM61" s="126">
        <f>'[4]фин.обеспеч.на 01.09.2021'!$W$68</f>
        <v>0</v>
      </c>
      <c r="BN61" s="6">
        <f t="shared" si="12"/>
        <v>0</v>
      </c>
      <c r="BO61" s="116">
        <f t="shared" si="13"/>
        <v>0</v>
      </c>
      <c r="BP61" s="7"/>
      <c r="BQ61" s="119"/>
      <c r="BR61" s="7"/>
      <c r="BS61" s="119"/>
      <c r="BT61" s="7"/>
      <c r="BU61" s="130"/>
      <c r="BV61" s="101">
        <f>[2]План!U54</f>
        <v>0</v>
      </c>
      <c r="BW61" s="126">
        <f>[2]План!V54</f>
        <v>0</v>
      </c>
      <c r="BX61" s="101">
        <f>[3]План!U54</f>
        <v>0</v>
      </c>
      <c r="BY61" s="126">
        <f>[3]План!V54</f>
        <v>0</v>
      </c>
      <c r="BZ61" s="101">
        <f>'[4]Объемы на 01.09.2021'!$AA$68</f>
        <v>0</v>
      </c>
      <c r="CA61" s="126">
        <f>'[4]фин.обеспеч.на 01.09.2021'!$AA$68</f>
        <v>0</v>
      </c>
      <c r="CB61" s="6">
        <f t="shared" si="14"/>
        <v>0</v>
      </c>
      <c r="CC61" s="116">
        <f t="shared" si="15"/>
        <v>0</v>
      </c>
      <c r="CD61" s="7"/>
      <c r="CE61" s="134"/>
      <c r="CF61" s="7"/>
      <c r="CG61" s="134"/>
      <c r="CH61" s="7"/>
      <c r="CI61" s="139"/>
    </row>
    <row r="62" spans="1:87" x14ac:dyDescent="0.25">
      <c r="A62" s="28">
        <v>49</v>
      </c>
      <c r="B62" s="34" t="str">
        <f>'Скорая медицинская помощь'!B62</f>
        <v>М-Лайн</v>
      </c>
      <c r="C62" s="101">
        <f>[2]План!E55</f>
        <v>0</v>
      </c>
      <c r="D62" s="126">
        <f>[2]План!F55</f>
        <v>0</v>
      </c>
      <c r="E62" s="101">
        <f>[3]План!E55</f>
        <v>0</v>
      </c>
      <c r="F62" s="126">
        <f>[3]План!F55</f>
        <v>0</v>
      </c>
      <c r="G62" s="126">
        <f>[3]План!G55</f>
        <v>0</v>
      </c>
      <c r="H62" s="101"/>
      <c r="I62" s="126"/>
      <c r="J62" s="6">
        <f t="shared" si="0"/>
        <v>0</v>
      </c>
      <c r="K62" s="116">
        <f t="shared" si="1"/>
        <v>0</v>
      </c>
      <c r="L62" s="7"/>
      <c r="M62" s="119"/>
      <c r="N62" s="7"/>
      <c r="O62" s="119"/>
      <c r="P62" s="7"/>
      <c r="Q62" s="243"/>
      <c r="R62" s="269">
        <f>[2]План!J55</f>
        <v>0</v>
      </c>
      <c r="S62" s="126">
        <f>[2]План!K55</f>
        <v>0</v>
      </c>
      <c r="T62" s="126"/>
      <c r="U62" s="270"/>
      <c r="V62" s="269">
        <f>[3]План!J55</f>
        <v>0</v>
      </c>
      <c r="W62" s="126">
        <f>[3]План!K55</f>
        <v>0</v>
      </c>
      <c r="X62" s="126"/>
      <c r="Y62" s="270"/>
      <c r="Z62" s="269"/>
      <c r="AA62" s="270"/>
      <c r="AB62" s="290"/>
      <c r="AC62" s="290"/>
      <c r="AD62" s="277">
        <f t="shared" si="2"/>
        <v>0</v>
      </c>
      <c r="AE62" s="279">
        <f t="shared" si="3"/>
        <v>0</v>
      </c>
      <c r="AF62" s="277">
        <f t="shared" si="4"/>
        <v>0</v>
      </c>
      <c r="AG62" s="279">
        <f t="shared" si="5"/>
        <v>0</v>
      </c>
      <c r="AH62" s="247"/>
      <c r="AI62" s="243"/>
      <c r="AJ62" s="251">
        <f t="shared" si="6"/>
        <v>0</v>
      </c>
      <c r="AK62" s="119">
        <f t="shared" si="7"/>
        <v>0</v>
      </c>
      <c r="AL62" s="7">
        <f t="shared" si="8"/>
        <v>0</v>
      </c>
      <c r="AM62" s="130">
        <f t="shared" si="9"/>
        <v>0</v>
      </c>
      <c r="AN62" s="251"/>
      <c r="AO62" s="119"/>
      <c r="AP62" s="119"/>
      <c r="AQ62" s="130"/>
      <c r="AR62" s="251"/>
      <c r="AS62" s="130"/>
      <c r="AT62" s="258">
        <f>[2]План!O55</f>
        <v>0</v>
      </c>
      <c r="AU62" s="126">
        <f>[2]План!P55</f>
        <v>0</v>
      </c>
      <c r="AV62" s="101">
        <f>[3]План!O55</f>
        <v>0</v>
      </c>
      <c r="AW62" s="126">
        <f>[3]План!P55</f>
        <v>0</v>
      </c>
      <c r="AX62" s="101"/>
      <c r="AY62" s="126"/>
      <c r="AZ62" s="6">
        <f t="shared" si="10"/>
        <v>0</v>
      </c>
      <c r="BA62" s="116">
        <f t="shared" si="11"/>
        <v>0</v>
      </c>
      <c r="BB62" s="7"/>
      <c r="BC62" s="119"/>
      <c r="BD62" s="7"/>
      <c r="BE62" s="119"/>
      <c r="BF62" s="7"/>
      <c r="BG62" s="130"/>
      <c r="BH62" s="101">
        <f>[2]План!Q55</f>
        <v>0</v>
      </c>
      <c r="BI62" s="126">
        <f>[2]План!R55+BW62</f>
        <v>0</v>
      </c>
      <c r="BJ62" s="101">
        <f>[3]План!Q55</f>
        <v>0</v>
      </c>
      <c r="BK62" s="126">
        <f>[3]План!R55+BY62</f>
        <v>0</v>
      </c>
      <c r="BL62" s="101"/>
      <c r="BM62" s="126"/>
      <c r="BN62" s="6">
        <f t="shared" si="12"/>
        <v>0</v>
      </c>
      <c r="BO62" s="116">
        <f t="shared" si="13"/>
        <v>0</v>
      </c>
      <c r="BP62" s="7"/>
      <c r="BQ62" s="119"/>
      <c r="BR62" s="7"/>
      <c r="BS62" s="119"/>
      <c r="BT62" s="7"/>
      <c r="BU62" s="130"/>
      <c r="BV62" s="101">
        <f>[2]План!U55</f>
        <v>0</v>
      </c>
      <c r="BW62" s="126">
        <f>[2]План!V55</f>
        <v>0</v>
      </c>
      <c r="BX62" s="101">
        <f>[3]План!U55</f>
        <v>0</v>
      </c>
      <c r="BY62" s="126">
        <f>[3]План!V55</f>
        <v>0</v>
      </c>
      <c r="BZ62" s="101"/>
      <c r="CA62" s="126"/>
      <c r="CB62" s="6">
        <f t="shared" si="14"/>
        <v>0</v>
      </c>
      <c r="CC62" s="116">
        <f t="shared" si="15"/>
        <v>0</v>
      </c>
      <c r="CD62" s="7"/>
      <c r="CE62" s="134"/>
      <c r="CF62" s="7"/>
      <c r="CG62" s="134"/>
      <c r="CH62" s="7"/>
      <c r="CI62" s="139"/>
    </row>
    <row r="63" spans="1:87" x14ac:dyDescent="0.25">
      <c r="A63" s="28">
        <v>50</v>
      </c>
      <c r="B63" s="34" t="str">
        <f>'Скорая медицинская помощь'!B63</f>
        <v>ИМПУЛЬС</v>
      </c>
      <c r="C63" s="101">
        <f>[2]План!E56</f>
        <v>0</v>
      </c>
      <c r="D63" s="126">
        <f>[2]План!F56</f>
        <v>0</v>
      </c>
      <c r="E63" s="101">
        <f>[3]План!E56</f>
        <v>0</v>
      </c>
      <c r="F63" s="126">
        <f>[3]План!F56</f>
        <v>0</v>
      </c>
      <c r="G63" s="126">
        <f>[3]План!G56</f>
        <v>0</v>
      </c>
      <c r="H63" s="101">
        <f>'[4]Объемы на 01.09.2021'!$J$66</f>
        <v>0</v>
      </c>
      <c r="I63" s="126">
        <f>'[4]фин.обеспеч.на 01.09.2021'!$J$66</f>
        <v>0</v>
      </c>
      <c r="J63" s="6">
        <f t="shared" si="0"/>
        <v>0</v>
      </c>
      <c r="K63" s="116">
        <f t="shared" si="1"/>
        <v>0</v>
      </c>
      <c r="L63" s="7"/>
      <c r="M63" s="119"/>
      <c r="N63" s="7"/>
      <c r="O63" s="119"/>
      <c r="P63" s="7"/>
      <c r="Q63" s="243"/>
      <c r="R63" s="269">
        <f>[2]План!J56</f>
        <v>0</v>
      </c>
      <c r="S63" s="126">
        <f>[2]План!K56</f>
        <v>0</v>
      </c>
      <c r="T63" s="126"/>
      <c r="U63" s="270"/>
      <c r="V63" s="269">
        <f>[3]План!J56</f>
        <v>0</v>
      </c>
      <c r="W63" s="126">
        <f>[3]План!K56</f>
        <v>0</v>
      </c>
      <c r="X63" s="126"/>
      <c r="Y63" s="270"/>
      <c r="Z63" s="269">
        <f>'[4]Объемы на 01.09.2021'!$N$66</f>
        <v>0</v>
      </c>
      <c r="AA63" s="270">
        <f>'[4]фин.обеспеч.на 01.09.2021'!$N$66</f>
        <v>0</v>
      </c>
      <c r="AB63" s="290">
        <f>'[4]Объемы на 01.09.2021'!$Q$66</f>
        <v>0</v>
      </c>
      <c r="AC63" s="290">
        <f>'[4]фин.обеспеч.на 01.09.2021'!$Q$66</f>
        <v>0</v>
      </c>
      <c r="AD63" s="277">
        <f t="shared" si="2"/>
        <v>0</v>
      </c>
      <c r="AE63" s="279">
        <f t="shared" si="3"/>
        <v>0</v>
      </c>
      <c r="AF63" s="277">
        <f t="shared" si="4"/>
        <v>0</v>
      </c>
      <c r="AG63" s="279">
        <f t="shared" si="5"/>
        <v>0</v>
      </c>
      <c r="AH63" s="247"/>
      <c r="AI63" s="243"/>
      <c r="AJ63" s="251">
        <f t="shared" si="6"/>
        <v>0</v>
      </c>
      <c r="AK63" s="119">
        <f t="shared" si="7"/>
        <v>0</v>
      </c>
      <c r="AL63" s="7">
        <f t="shared" si="8"/>
        <v>0</v>
      </c>
      <c r="AM63" s="130">
        <f t="shared" si="9"/>
        <v>0</v>
      </c>
      <c r="AN63" s="251"/>
      <c r="AO63" s="119"/>
      <c r="AP63" s="119"/>
      <c r="AQ63" s="130"/>
      <c r="AR63" s="251"/>
      <c r="AS63" s="130"/>
      <c r="AT63" s="258">
        <f>[2]План!O56</f>
        <v>0</v>
      </c>
      <c r="AU63" s="126">
        <f>[2]План!P56</f>
        <v>0</v>
      </c>
      <c r="AV63" s="101">
        <f>[3]План!O56</f>
        <v>0</v>
      </c>
      <c r="AW63" s="126">
        <f>[3]План!P56</f>
        <v>0</v>
      </c>
      <c r="AX63" s="101">
        <f>'[4]Объемы на 01.09.2021'!$T$66</f>
        <v>0</v>
      </c>
      <c r="AY63" s="126">
        <f>'[4]фин.обеспеч.на 01.09.2021'!$T$66</f>
        <v>0</v>
      </c>
      <c r="AZ63" s="6">
        <f t="shared" si="10"/>
        <v>0</v>
      </c>
      <c r="BA63" s="116">
        <f t="shared" si="11"/>
        <v>0</v>
      </c>
      <c r="BB63" s="7"/>
      <c r="BC63" s="119"/>
      <c r="BD63" s="7"/>
      <c r="BE63" s="119"/>
      <c r="BF63" s="7"/>
      <c r="BG63" s="130"/>
      <c r="BH63" s="101">
        <f>[2]План!Q56</f>
        <v>0</v>
      </c>
      <c r="BI63" s="126">
        <f>[2]План!R56+BW63</f>
        <v>9241.08</v>
      </c>
      <c r="BJ63" s="101">
        <f>[3]План!Q56</f>
        <v>0</v>
      </c>
      <c r="BK63" s="126">
        <f>[3]План!R56+BY63</f>
        <v>8284.7900000000009</v>
      </c>
      <c r="BL63" s="101">
        <f>'[4]Объемы на 01.09.2021'!$W$66</f>
        <v>0</v>
      </c>
      <c r="BM63" s="126">
        <f>'[4]фин.обеспеч.на 01.09.2021'!$W$66</f>
        <v>0</v>
      </c>
      <c r="BN63" s="6">
        <f t="shared" si="12"/>
        <v>0</v>
      </c>
      <c r="BO63" s="116">
        <f t="shared" si="13"/>
        <v>-956.28999999999905</v>
      </c>
      <c r="BP63" s="7"/>
      <c r="BQ63" s="119"/>
      <c r="BR63" s="7"/>
      <c r="BS63" s="119"/>
      <c r="BT63" s="7"/>
      <c r="BU63" s="130"/>
      <c r="BV63" s="101">
        <f>[2]План!U56</f>
        <v>1134</v>
      </c>
      <c r="BW63" s="126">
        <f>[2]План!V56</f>
        <v>9241.08</v>
      </c>
      <c r="BX63" s="101">
        <f>[3]План!U56</f>
        <v>1029</v>
      </c>
      <c r="BY63" s="126">
        <f>[3]План!V56</f>
        <v>8284.7900000000009</v>
      </c>
      <c r="BZ63" s="101">
        <f>'[4]Объемы на 01.09.2021'!$AA$66</f>
        <v>0</v>
      </c>
      <c r="CA63" s="126">
        <f>'[4]фин.обеспеч.на 01.09.2021'!$AA$66</f>
        <v>0</v>
      </c>
      <c r="CB63" s="6">
        <f t="shared" si="14"/>
        <v>-105</v>
      </c>
      <c r="CC63" s="116">
        <f t="shared" si="15"/>
        <v>-956.28999999999905</v>
      </c>
      <c r="CD63" s="7"/>
      <c r="CE63" s="134"/>
      <c r="CF63" s="7"/>
      <c r="CG63" s="134"/>
      <c r="CH63" s="7"/>
      <c r="CI63" s="139"/>
    </row>
    <row r="64" spans="1:87" x14ac:dyDescent="0.25">
      <c r="A64" s="80">
        <v>51</v>
      </c>
      <c r="B64" s="81" t="str">
        <f>'Скорая медицинская помощь'!B64</f>
        <v>Нефросовет</v>
      </c>
      <c r="C64" s="102">
        <f>[2]План!E57</f>
        <v>0</v>
      </c>
      <c r="D64" s="127">
        <f>[2]План!F57</f>
        <v>0</v>
      </c>
      <c r="E64" s="102">
        <f>[3]План!E57</f>
        <v>0</v>
      </c>
      <c r="F64" s="127">
        <f>[3]План!F57</f>
        <v>0</v>
      </c>
      <c r="G64" s="127">
        <f>[3]План!G57</f>
        <v>0</v>
      </c>
      <c r="H64" s="102"/>
      <c r="I64" s="127"/>
      <c r="J64" s="74"/>
      <c r="K64" s="116"/>
      <c r="L64" s="9"/>
      <c r="M64" s="120"/>
      <c r="N64" s="9"/>
      <c r="O64" s="120"/>
      <c r="P64" s="9"/>
      <c r="Q64" s="244"/>
      <c r="R64" s="271">
        <f>[2]План!J57</f>
        <v>0</v>
      </c>
      <c r="S64" s="127">
        <f>[2]План!K57</f>
        <v>0</v>
      </c>
      <c r="T64" s="127"/>
      <c r="U64" s="272"/>
      <c r="V64" s="271">
        <f>[3]План!J57</f>
        <v>0</v>
      </c>
      <c r="W64" s="127">
        <f>[3]План!K57</f>
        <v>0</v>
      </c>
      <c r="X64" s="127"/>
      <c r="Y64" s="272"/>
      <c r="Z64" s="271"/>
      <c r="AA64" s="272"/>
      <c r="AB64" s="291"/>
      <c r="AC64" s="291"/>
      <c r="AD64" s="280"/>
      <c r="AE64" s="279"/>
      <c r="AF64" s="280"/>
      <c r="AG64" s="279"/>
      <c r="AH64" s="248"/>
      <c r="AI64" s="244"/>
      <c r="AJ64" s="252">
        <f t="shared" si="6"/>
        <v>0</v>
      </c>
      <c r="AK64" s="120">
        <f t="shared" si="7"/>
        <v>0</v>
      </c>
      <c r="AL64" s="9">
        <f t="shared" si="8"/>
        <v>0</v>
      </c>
      <c r="AM64" s="131">
        <f t="shared" si="9"/>
        <v>0</v>
      </c>
      <c r="AN64" s="252"/>
      <c r="AO64" s="120"/>
      <c r="AP64" s="120"/>
      <c r="AQ64" s="131"/>
      <c r="AR64" s="252"/>
      <c r="AS64" s="131"/>
      <c r="AT64" s="259">
        <f>[2]План!O57</f>
        <v>0</v>
      </c>
      <c r="AU64" s="127">
        <f>[2]План!P57</f>
        <v>0</v>
      </c>
      <c r="AV64" s="102">
        <f>[3]План!O57</f>
        <v>0</v>
      </c>
      <c r="AW64" s="127">
        <f>[3]План!P57</f>
        <v>0</v>
      </c>
      <c r="AX64" s="102"/>
      <c r="AY64" s="127"/>
      <c r="AZ64" s="74"/>
      <c r="BA64" s="116"/>
      <c r="BB64" s="9"/>
      <c r="BC64" s="120"/>
      <c r="BD64" s="9"/>
      <c r="BE64" s="120"/>
      <c r="BF64" s="9"/>
      <c r="BG64" s="131"/>
      <c r="BH64" s="102">
        <f>[2]План!Q57</f>
        <v>0</v>
      </c>
      <c r="BI64" s="127">
        <f>[2]План!R57+BW64</f>
        <v>0</v>
      </c>
      <c r="BJ64" s="102">
        <f>[3]План!Q57</f>
        <v>0</v>
      </c>
      <c r="BK64" s="127">
        <f>[3]План!R57+BY64</f>
        <v>0</v>
      </c>
      <c r="BL64" s="102"/>
      <c r="BM64" s="127"/>
      <c r="BN64" s="74"/>
      <c r="BO64" s="116"/>
      <c r="BP64" s="9"/>
      <c r="BQ64" s="120"/>
      <c r="BR64" s="9"/>
      <c r="BS64" s="120"/>
      <c r="BT64" s="9"/>
      <c r="BU64" s="131"/>
      <c r="BV64" s="102">
        <f>[2]План!U57</f>
        <v>0</v>
      </c>
      <c r="BW64" s="127">
        <f>[2]План!V57</f>
        <v>0</v>
      </c>
      <c r="BX64" s="102">
        <f>[3]План!U57</f>
        <v>0</v>
      </c>
      <c r="BY64" s="127">
        <f>[3]План!V57</f>
        <v>0</v>
      </c>
      <c r="BZ64" s="102"/>
      <c r="CA64" s="127"/>
      <c r="CB64" s="74"/>
      <c r="CC64" s="116"/>
      <c r="CD64" s="9"/>
      <c r="CE64" s="136"/>
      <c r="CF64" s="9"/>
      <c r="CG64" s="136"/>
      <c r="CH64" s="9"/>
      <c r="CI64" s="140"/>
    </row>
    <row r="65" spans="1:87" x14ac:dyDescent="0.25">
      <c r="A65" s="80">
        <v>52</v>
      </c>
      <c r="B65" s="81" t="str">
        <f>'Скорая медицинская помощь'!B65</f>
        <v>Тубдиспансер</v>
      </c>
      <c r="C65" s="102">
        <f>[2]План!E58</f>
        <v>0</v>
      </c>
      <c r="D65" s="127">
        <f>[2]План!F58</f>
        <v>0</v>
      </c>
      <c r="E65" s="102">
        <f>[3]План!E58</f>
        <v>0</v>
      </c>
      <c r="F65" s="127">
        <f>[3]План!F58</f>
        <v>0</v>
      </c>
      <c r="G65" s="127">
        <f>[3]План!G58</f>
        <v>0</v>
      </c>
      <c r="H65" s="102">
        <f>'[4]Объемы на 01.09.2021'!$J$73</f>
        <v>0</v>
      </c>
      <c r="I65" s="127">
        <f>'[4]фин.обеспеч.на 01.09.2021'!$J$73</f>
        <v>0</v>
      </c>
      <c r="J65" s="74">
        <f t="shared" si="0"/>
        <v>0</v>
      </c>
      <c r="K65" s="116">
        <f t="shared" si="1"/>
        <v>0</v>
      </c>
      <c r="L65" s="9"/>
      <c r="M65" s="120"/>
      <c r="N65" s="9"/>
      <c r="O65" s="120"/>
      <c r="P65" s="9"/>
      <c r="Q65" s="244"/>
      <c r="R65" s="271">
        <f>[2]План!J58</f>
        <v>0</v>
      </c>
      <c r="S65" s="127">
        <f>[2]План!K58</f>
        <v>0</v>
      </c>
      <c r="T65" s="127"/>
      <c r="U65" s="272"/>
      <c r="V65" s="271">
        <f>[3]План!J58</f>
        <v>0</v>
      </c>
      <c r="W65" s="127">
        <f>[3]План!K58</f>
        <v>0</v>
      </c>
      <c r="X65" s="127"/>
      <c r="Y65" s="272"/>
      <c r="Z65" s="271">
        <f>'[4]Объемы на 01.09.2021'!$N$73</f>
        <v>0</v>
      </c>
      <c r="AA65" s="272">
        <f>'[4]фин.обеспеч.на 01.09.2021'!$N$73</f>
        <v>0</v>
      </c>
      <c r="AB65" s="291">
        <f>'[4]Объемы на 01.09.2021'!$Q$73</f>
        <v>0</v>
      </c>
      <c r="AC65" s="291">
        <f>'[4]фин.обеспеч.на 01.09.2021'!$Q$73</f>
        <v>0</v>
      </c>
      <c r="AD65" s="280">
        <f t="shared" si="2"/>
        <v>0</v>
      </c>
      <c r="AE65" s="279">
        <f t="shared" si="3"/>
        <v>0</v>
      </c>
      <c r="AF65" s="280">
        <f t="shared" ref="AF65" si="19">X65-T65</f>
        <v>0</v>
      </c>
      <c r="AG65" s="279">
        <f t="shared" ref="AG65" si="20">Y65-U65</f>
        <v>0</v>
      </c>
      <c r="AH65" s="248"/>
      <c r="AI65" s="244"/>
      <c r="AJ65" s="252">
        <f t="shared" si="6"/>
        <v>0</v>
      </c>
      <c r="AK65" s="120">
        <f t="shared" si="7"/>
        <v>0</v>
      </c>
      <c r="AL65" s="9">
        <f t="shared" si="8"/>
        <v>0</v>
      </c>
      <c r="AM65" s="131">
        <f t="shared" si="9"/>
        <v>0</v>
      </c>
      <c r="AN65" s="252"/>
      <c r="AO65" s="120"/>
      <c r="AP65" s="120"/>
      <c r="AQ65" s="131"/>
      <c r="AR65" s="252"/>
      <c r="AS65" s="131"/>
      <c r="AT65" s="259">
        <f>[2]План!O58</f>
        <v>0</v>
      </c>
      <c r="AU65" s="127">
        <f>[2]План!P58</f>
        <v>0</v>
      </c>
      <c r="AV65" s="102">
        <f>[3]План!O58</f>
        <v>0</v>
      </c>
      <c r="AW65" s="127">
        <f>[3]План!P58</f>
        <v>0</v>
      </c>
      <c r="AX65" s="102">
        <f>'[4]Объемы на 01.09.2021'!$T$73</f>
        <v>0</v>
      </c>
      <c r="AY65" s="127">
        <f>'[4]фин.обеспеч.на 01.09.2021'!$T$73</f>
        <v>0</v>
      </c>
      <c r="AZ65" s="74">
        <f t="shared" si="10"/>
        <v>0</v>
      </c>
      <c r="BA65" s="116">
        <f t="shared" si="11"/>
        <v>0</v>
      </c>
      <c r="BB65" s="9"/>
      <c r="BC65" s="120"/>
      <c r="BD65" s="9"/>
      <c r="BE65" s="120"/>
      <c r="BF65" s="9"/>
      <c r="BG65" s="131"/>
      <c r="BH65" s="102">
        <f>[2]План!Q58</f>
        <v>0</v>
      </c>
      <c r="BI65" s="127">
        <f>[2]План!R58+BW65</f>
        <v>20227.349999999999</v>
      </c>
      <c r="BJ65" s="102">
        <f>[3]План!Q58</f>
        <v>0</v>
      </c>
      <c r="BK65" s="127">
        <f>[3]План!R58+BY65</f>
        <v>21708.080000000002</v>
      </c>
      <c r="BL65" s="102">
        <f>'[4]Объемы на 01.09.2021'!$W$73</f>
        <v>0</v>
      </c>
      <c r="BM65" s="127">
        <f>'[4]фин.обеспеч.на 01.09.2021'!$W$73</f>
        <v>0</v>
      </c>
      <c r="BN65" s="74">
        <f t="shared" si="12"/>
        <v>0</v>
      </c>
      <c r="BO65" s="116">
        <f t="shared" si="13"/>
        <v>1480.7300000000032</v>
      </c>
      <c r="BP65" s="9"/>
      <c r="BQ65" s="120"/>
      <c r="BR65" s="9"/>
      <c r="BS65" s="120"/>
      <c r="BT65" s="9"/>
      <c r="BU65" s="131"/>
      <c r="BV65" s="102">
        <f>[2]План!U58</f>
        <v>4628</v>
      </c>
      <c r="BW65" s="127">
        <f>[2]План!V58</f>
        <v>20227.349999999999</v>
      </c>
      <c r="BX65" s="102">
        <f>[3]План!U58</f>
        <v>5728</v>
      </c>
      <c r="BY65" s="127">
        <f>[3]План!V58</f>
        <v>21708.080000000002</v>
      </c>
      <c r="BZ65" s="102">
        <f>'[4]Объемы на 01.09.2021'!$AA$73</f>
        <v>0</v>
      </c>
      <c r="CA65" s="127">
        <f>'[4]фин.обеспеч.на 01.09.2021'!$AA$73</f>
        <v>0</v>
      </c>
      <c r="CB65" s="74">
        <f t="shared" si="14"/>
        <v>1100</v>
      </c>
      <c r="CC65" s="116">
        <f t="shared" si="15"/>
        <v>1480.7300000000032</v>
      </c>
      <c r="CD65" s="9"/>
      <c r="CE65" s="136"/>
      <c r="CF65" s="9"/>
      <c r="CG65" s="136"/>
      <c r="CH65" s="9"/>
      <c r="CI65" s="140"/>
    </row>
    <row r="66" spans="1:87" x14ac:dyDescent="0.25">
      <c r="A66" s="85"/>
      <c r="B66" s="86" t="s">
        <v>6</v>
      </c>
      <c r="C66" s="103">
        <f>SUM(C14:C65)</f>
        <v>122361</v>
      </c>
      <c r="D66" s="128">
        <f t="shared" ref="D66:CD66" si="21">SUM(D14:D65)</f>
        <v>855017.34</v>
      </c>
      <c r="E66" s="103">
        <f t="shared" si="21"/>
        <v>122361</v>
      </c>
      <c r="F66" s="128">
        <f t="shared" si="21"/>
        <v>855017.34</v>
      </c>
      <c r="G66" s="128">
        <f t="shared" si="21"/>
        <v>33619.999999999993</v>
      </c>
      <c r="H66" s="103">
        <f t="shared" si="21"/>
        <v>20965</v>
      </c>
      <c r="I66" s="128">
        <f t="shared" si="21"/>
        <v>77566.980193664553</v>
      </c>
      <c r="J66" s="91">
        <f t="shared" si="21"/>
        <v>0</v>
      </c>
      <c r="K66" s="117">
        <f t="shared" si="21"/>
        <v>0</v>
      </c>
      <c r="L66" s="92">
        <f t="shared" si="21"/>
        <v>0</v>
      </c>
      <c r="M66" s="121">
        <f t="shared" si="21"/>
        <v>0</v>
      </c>
      <c r="N66" s="92">
        <f t="shared" si="21"/>
        <v>0</v>
      </c>
      <c r="O66" s="121">
        <f t="shared" si="21"/>
        <v>0</v>
      </c>
      <c r="P66" s="92">
        <f t="shared" si="21"/>
        <v>0</v>
      </c>
      <c r="Q66" s="245">
        <f t="shared" si="21"/>
        <v>0</v>
      </c>
      <c r="R66" s="273">
        <f t="shared" si="21"/>
        <v>764747</v>
      </c>
      <c r="S66" s="128">
        <f t="shared" si="21"/>
        <v>721095.85999999964</v>
      </c>
      <c r="T66" s="128">
        <f t="shared" ref="T66:U66" si="22">SUM(T14:T65)</f>
        <v>115147</v>
      </c>
      <c r="U66" s="274">
        <f t="shared" si="22"/>
        <v>118444.86999999998</v>
      </c>
      <c r="V66" s="273">
        <f t="shared" si="21"/>
        <v>764747</v>
      </c>
      <c r="W66" s="128">
        <f t="shared" si="21"/>
        <v>739915.34999999974</v>
      </c>
      <c r="X66" s="128">
        <f t="shared" si="21"/>
        <v>147795</v>
      </c>
      <c r="Y66" s="274">
        <f t="shared" si="21"/>
        <v>152043.02000000002</v>
      </c>
      <c r="Z66" s="273">
        <f t="shared" si="21"/>
        <v>115147</v>
      </c>
      <c r="AA66" s="274">
        <f t="shared" si="21"/>
        <v>118444.86999999998</v>
      </c>
      <c r="AB66" s="292">
        <f t="shared" ref="AB66:AC66" si="23">SUM(AB14:AB65)</f>
        <v>64648</v>
      </c>
      <c r="AC66" s="292">
        <f t="shared" si="23"/>
        <v>180708.57300679022</v>
      </c>
      <c r="AD66" s="281">
        <f t="shared" si="21"/>
        <v>0</v>
      </c>
      <c r="AE66" s="282">
        <f t="shared" si="21"/>
        <v>18819.490000000027</v>
      </c>
      <c r="AF66" s="281">
        <f t="shared" ref="AF66:AG66" si="24">SUM(AF14:AF65)</f>
        <v>32648</v>
      </c>
      <c r="AG66" s="282">
        <f t="shared" si="24"/>
        <v>33598.150000000009</v>
      </c>
      <c r="AH66" s="249">
        <f t="shared" si="21"/>
        <v>28115</v>
      </c>
      <c r="AI66" s="245">
        <f t="shared" si="21"/>
        <v>18819.53</v>
      </c>
      <c r="AJ66" s="253">
        <f t="shared" si="21"/>
        <v>0</v>
      </c>
      <c r="AK66" s="121">
        <f t="shared" si="21"/>
        <v>18819.490000000027</v>
      </c>
      <c r="AL66" s="92">
        <f t="shared" si="21"/>
        <v>32648</v>
      </c>
      <c r="AM66" s="132">
        <f t="shared" si="21"/>
        <v>33598.150000000009</v>
      </c>
      <c r="AN66" s="253">
        <f t="shared" si="21"/>
        <v>0</v>
      </c>
      <c r="AO66" s="121">
        <f t="shared" si="21"/>
        <v>0</v>
      </c>
      <c r="AP66" s="121">
        <f t="shared" si="21"/>
        <v>0</v>
      </c>
      <c r="AQ66" s="132">
        <f t="shared" si="21"/>
        <v>0</v>
      </c>
      <c r="AR66" s="253">
        <f t="shared" si="21"/>
        <v>0</v>
      </c>
      <c r="AS66" s="132">
        <f t="shared" si="21"/>
        <v>0</v>
      </c>
      <c r="AT66" s="260">
        <f t="shared" si="21"/>
        <v>148401</v>
      </c>
      <c r="AU66" s="128">
        <f t="shared" si="21"/>
        <v>306059.10000000003</v>
      </c>
      <c r="AV66" s="103">
        <f t="shared" si="21"/>
        <v>143701</v>
      </c>
      <c r="AW66" s="128">
        <f t="shared" si="21"/>
        <v>303055.65000000002</v>
      </c>
      <c r="AX66" s="103">
        <f t="shared" si="21"/>
        <v>210</v>
      </c>
      <c r="AY66" s="128">
        <f t="shared" si="21"/>
        <v>12956.273203125</v>
      </c>
      <c r="AZ66" s="91">
        <f t="shared" si="21"/>
        <v>-4700</v>
      </c>
      <c r="BA66" s="117">
        <f t="shared" si="21"/>
        <v>-3003.45</v>
      </c>
      <c r="BB66" s="92">
        <f t="shared" si="21"/>
        <v>0</v>
      </c>
      <c r="BC66" s="121">
        <f t="shared" si="21"/>
        <v>6500</v>
      </c>
      <c r="BD66" s="92">
        <f t="shared" si="21"/>
        <v>-4700</v>
      </c>
      <c r="BE66" s="121">
        <f t="shared" si="21"/>
        <v>-3003.4499999999962</v>
      </c>
      <c r="BF66" s="92">
        <f t="shared" si="21"/>
        <v>0</v>
      </c>
      <c r="BG66" s="132">
        <f t="shared" si="21"/>
        <v>0</v>
      </c>
      <c r="BH66" s="103">
        <f t="shared" si="21"/>
        <v>537664</v>
      </c>
      <c r="BI66" s="128">
        <f t="shared" si="21"/>
        <v>2754247.4300000006</v>
      </c>
      <c r="BJ66" s="103">
        <f t="shared" si="21"/>
        <v>533164</v>
      </c>
      <c r="BK66" s="128">
        <f t="shared" si="21"/>
        <v>2768837.4200000004</v>
      </c>
      <c r="BL66" s="103">
        <f t="shared" si="21"/>
        <v>49689</v>
      </c>
      <c r="BM66" s="128">
        <f t="shared" si="21"/>
        <v>5480454.7699999986</v>
      </c>
      <c r="BN66" s="91">
        <f t="shared" si="21"/>
        <v>-4500</v>
      </c>
      <c r="BO66" s="117">
        <f t="shared" si="21"/>
        <v>14589.990000000003</v>
      </c>
      <c r="BP66" s="92">
        <f t="shared" si="21"/>
        <v>-4500</v>
      </c>
      <c r="BQ66" s="121">
        <f t="shared" si="21"/>
        <v>3777.4199999999983</v>
      </c>
      <c r="BR66" s="92">
        <f t="shared" si="21"/>
        <v>-4500</v>
      </c>
      <c r="BS66" s="121">
        <f t="shared" si="21"/>
        <v>-2854.049999999992</v>
      </c>
      <c r="BT66" s="92">
        <f t="shared" si="21"/>
        <v>0</v>
      </c>
      <c r="BU66" s="132">
        <f t="shared" si="21"/>
        <v>0</v>
      </c>
      <c r="BV66" s="103">
        <f t="shared" si="21"/>
        <v>895971</v>
      </c>
      <c r="BW66" s="128">
        <f t="shared" si="21"/>
        <v>572734.25</v>
      </c>
      <c r="BX66" s="103">
        <f t="shared" si="21"/>
        <v>1122890</v>
      </c>
      <c r="BY66" s="128">
        <f t="shared" si="21"/>
        <v>566327.16</v>
      </c>
      <c r="BZ66" s="103">
        <f t="shared" si="21"/>
        <v>376</v>
      </c>
      <c r="CA66" s="128">
        <f t="shared" si="21"/>
        <v>105816.8</v>
      </c>
      <c r="CB66" s="91">
        <f t="shared" si="21"/>
        <v>226919</v>
      </c>
      <c r="CC66" s="117">
        <f t="shared" si="21"/>
        <v>-6407.0899999999147</v>
      </c>
      <c r="CD66" s="92">
        <f t="shared" si="21"/>
        <v>231644</v>
      </c>
      <c r="CE66" s="137">
        <f>SUM(CE14:CE65)</f>
        <v>5889.1000000000931</v>
      </c>
      <c r="CF66" s="92">
        <f>SUM(CF14:CF65)</f>
        <v>0</v>
      </c>
      <c r="CG66" s="137">
        <f>SUM(CG14:CG65)</f>
        <v>0</v>
      </c>
      <c r="CH66" s="92">
        <f>SUM(CH14:CH65)</f>
        <v>0</v>
      </c>
      <c r="CI66" s="141">
        <f>SUM(CI14:CI65)</f>
        <v>0</v>
      </c>
    </row>
    <row r="68" spans="1:87" x14ac:dyDescent="0.25">
      <c r="A68" s="346" t="s">
        <v>18</v>
      </c>
      <c r="B68" s="347"/>
      <c r="C68" s="94">
        <f>[2]СВОД!$F$23</f>
        <v>136461</v>
      </c>
      <c r="D68" s="94">
        <f>[2]СВОД!$G$23</f>
        <v>835870.7</v>
      </c>
      <c r="E68" s="94">
        <f>[3]СВОД!$F$23</f>
        <v>136461</v>
      </c>
      <c r="F68" s="94">
        <f>[3]СВОД!$G$23</f>
        <v>835870.7</v>
      </c>
      <c r="G68" s="94"/>
      <c r="H68" s="94"/>
      <c r="I68" s="94"/>
      <c r="J68" s="94">
        <f>E68-C68</f>
        <v>0</v>
      </c>
      <c r="K68" s="94">
        <f t="shared" ref="J68:K72" si="25">F68-D68</f>
        <v>0</v>
      </c>
      <c r="L68" s="94"/>
      <c r="M68" s="94"/>
      <c r="N68" s="94"/>
      <c r="O68" s="94"/>
      <c r="P68" s="94"/>
      <c r="Q68" s="94"/>
      <c r="R68" s="94">
        <f>[2]СВОД!$F$26</f>
        <v>0</v>
      </c>
      <c r="S68" s="94">
        <f>[2]СВОД!$G$26</f>
        <v>0</v>
      </c>
      <c r="T68" s="94"/>
      <c r="U68" s="94"/>
      <c r="V68" s="94">
        <f>[3]СВОД!$F$27</f>
        <v>752050</v>
      </c>
      <c r="W68" s="94">
        <f>[3]СВОД!$G$27</f>
        <v>745678.71</v>
      </c>
      <c r="X68" s="94"/>
      <c r="Y68" s="94"/>
      <c r="Z68" s="94"/>
      <c r="AA68" s="94"/>
      <c r="AB68" s="94"/>
      <c r="AC68" s="94"/>
      <c r="AD68" s="94">
        <f t="shared" ref="AD68:AE72" si="26">V68-R68</f>
        <v>752050</v>
      </c>
      <c r="AE68" s="94">
        <f t="shared" si="26"/>
        <v>745678.71</v>
      </c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>
        <f>[2]СВОД!$F$27</f>
        <v>752050</v>
      </c>
      <c r="AU68" s="94">
        <f>[2]СВОД!$G$27</f>
        <v>707122.5</v>
      </c>
      <c r="AV68" s="94">
        <f>[3]СВОД!$F$28</f>
        <v>150516</v>
      </c>
      <c r="AW68" s="94">
        <f>[3]СВОД!$G$28</f>
        <v>307055.65000000002</v>
      </c>
      <c r="AX68" s="94"/>
      <c r="AY68" s="94"/>
      <c r="AZ68" s="94">
        <f t="shared" ref="AZ68:BA72" si="27">AV68-AT68</f>
        <v>-601534</v>
      </c>
      <c r="BA68" s="94">
        <f t="shared" si="27"/>
        <v>-400066.85</v>
      </c>
      <c r="BB68" s="94"/>
      <c r="BC68" s="94"/>
      <c r="BD68" s="94"/>
      <c r="BE68" s="94"/>
      <c r="BF68" s="94"/>
      <c r="BG68" s="94"/>
      <c r="BH68" s="94">
        <f>[2]СВОД!$F$28</f>
        <v>163753</v>
      </c>
      <c r="BI68" s="205">
        <f>[2]СВОД!$G$28</f>
        <v>334059.40000000002</v>
      </c>
      <c r="BJ68" s="94">
        <f>[2]СВОД!$F$29</f>
        <v>542113</v>
      </c>
      <c r="BK68" s="205">
        <f>[2]СВОД!$G$29</f>
        <v>2478806.2999999998</v>
      </c>
      <c r="BL68" s="94"/>
      <c r="BM68" s="94"/>
      <c r="BN68" s="94">
        <f t="shared" ref="BN68:BO72" si="28">BJ68-BH68</f>
        <v>378360</v>
      </c>
      <c r="BO68" s="94">
        <f t="shared" si="28"/>
        <v>2144746.9</v>
      </c>
      <c r="BP68" s="94"/>
      <c r="BQ68" s="94"/>
      <c r="BR68" s="94"/>
      <c r="BS68" s="94"/>
      <c r="BT68" s="94"/>
      <c r="BU68" s="94"/>
      <c r="BV68" s="94"/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</row>
    <row r="69" spans="1:87" x14ac:dyDescent="0.25">
      <c r="A69" s="319" t="s">
        <v>8</v>
      </c>
      <c r="B69" s="320"/>
      <c r="C69" s="95">
        <f>[2]СВОД!$I$23</f>
        <v>14100</v>
      </c>
      <c r="D69" s="95">
        <f>[2]СВОД!$J$23</f>
        <v>14473.359999999986</v>
      </c>
      <c r="E69" s="95">
        <f>[3]СВОД!$I$23</f>
        <v>14100</v>
      </c>
      <c r="F69" s="95">
        <f>[3]СВОД!$J$23</f>
        <v>14473.359999999986</v>
      </c>
      <c r="G69" s="95"/>
      <c r="H69" s="95"/>
      <c r="I69" s="95"/>
      <c r="J69" s="95">
        <f t="shared" si="25"/>
        <v>0</v>
      </c>
      <c r="K69" s="95">
        <f t="shared" si="25"/>
        <v>0</v>
      </c>
      <c r="L69" s="95"/>
      <c r="M69" s="95"/>
      <c r="N69" s="95"/>
      <c r="O69" s="95"/>
      <c r="P69" s="95"/>
      <c r="Q69" s="95"/>
      <c r="R69" s="95">
        <f>[2]СВОД!$I$26</f>
        <v>0</v>
      </c>
      <c r="S69" s="95">
        <f>[2]СВОД!$H$26</f>
        <v>0</v>
      </c>
      <c r="T69" s="95"/>
      <c r="U69" s="95"/>
      <c r="V69" s="95">
        <f>[3]СВОД!$I$27</f>
        <v>-12395</v>
      </c>
      <c r="W69" s="95">
        <f>[3]СВОД!$H$27</f>
        <v>20500</v>
      </c>
      <c r="X69" s="95"/>
      <c r="Y69" s="95"/>
      <c r="Z69" s="95"/>
      <c r="AA69" s="95"/>
      <c r="AB69" s="95"/>
      <c r="AC69" s="95"/>
      <c r="AD69" s="95">
        <f t="shared" si="26"/>
        <v>-12395</v>
      </c>
      <c r="AE69" s="95">
        <f>W69-S69</f>
        <v>20500</v>
      </c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>
        <f>[2]СВОД!$I$27</f>
        <v>-12697</v>
      </c>
      <c r="AU69" s="95">
        <f>[2]СВОД!$H$27</f>
        <v>500</v>
      </c>
      <c r="AV69" s="95">
        <f>[3]СВОД!$I$28</f>
        <v>6815</v>
      </c>
      <c r="AW69" s="95">
        <f>[3]СВОД!$H$28</f>
        <v>4000</v>
      </c>
      <c r="AX69" s="95"/>
      <c r="AY69" s="95"/>
      <c r="AZ69" s="95">
        <f t="shared" si="27"/>
        <v>19512</v>
      </c>
      <c r="BA69" s="95">
        <f t="shared" si="27"/>
        <v>3500</v>
      </c>
      <c r="BB69" s="95"/>
      <c r="BC69" s="95"/>
      <c r="BD69" s="95"/>
      <c r="BE69" s="95"/>
      <c r="BF69" s="95"/>
      <c r="BG69" s="95"/>
      <c r="BH69" s="95">
        <f>[2]СВОД!$I$28</f>
        <v>15352</v>
      </c>
      <c r="BI69" s="206">
        <f>[2]СВОД!$H$28</f>
        <v>28000</v>
      </c>
      <c r="BJ69" s="95">
        <f>[2]СВОД!$I$29</f>
        <v>4449</v>
      </c>
      <c r="BK69" s="206">
        <f>[2]СВОД!$H$29</f>
        <v>46800.15</v>
      </c>
      <c r="BL69" s="95"/>
      <c r="BM69" s="95"/>
      <c r="BN69" s="95">
        <f t="shared" si="28"/>
        <v>-10903</v>
      </c>
      <c r="BO69" s="200">
        <f>BK69-BI69</f>
        <v>18800.150000000001</v>
      </c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</row>
    <row r="70" spans="1:87" ht="48.75" customHeight="1" x14ac:dyDescent="0.25">
      <c r="A70" s="319" t="s">
        <v>9</v>
      </c>
      <c r="B70" s="320"/>
      <c r="C70" s="95">
        <f>C68-C69</f>
        <v>122361</v>
      </c>
      <c r="D70" s="95">
        <f>D68-D69</f>
        <v>821397.34</v>
      </c>
      <c r="E70" s="95">
        <f>E68-E69</f>
        <v>122361</v>
      </c>
      <c r="F70" s="200">
        <f>F68-F69+G70</f>
        <v>855017.34</v>
      </c>
      <c r="G70" s="206">
        <f>[3]СВОД!$K$23</f>
        <v>33620</v>
      </c>
      <c r="H70" s="95"/>
      <c r="I70" s="95"/>
      <c r="J70" s="95">
        <f t="shared" si="25"/>
        <v>0</v>
      </c>
      <c r="K70" s="200">
        <f>F70-D70</f>
        <v>33620</v>
      </c>
      <c r="L70" s="95"/>
      <c r="M70" s="95"/>
      <c r="N70" s="95"/>
      <c r="O70" s="95"/>
      <c r="P70" s="95"/>
      <c r="Q70" s="95"/>
      <c r="R70" s="95">
        <f>R68-R69</f>
        <v>0</v>
      </c>
      <c r="S70" s="95">
        <f>S68-S69</f>
        <v>0</v>
      </c>
      <c r="T70" s="95"/>
      <c r="U70" s="95"/>
      <c r="V70" s="95">
        <f>V68-V69</f>
        <v>764445</v>
      </c>
      <c r="W70" s="95">
        <f>W68-W69</f>
        <v>725178.71</v>
      </c>
      <c r="X70" s="95"/>
      <c r="Y70" s="95"/>
      <c r="Z70" s="95"/>
      <c r="AA70" s="95"/>
      <c r="AB70" s="95"/>
      <c r="AC70" s="95"/>
      <c r="AD70" s="95">
        <f t="shared" si="26"/>
        <v>764445</v>
      </c>
      <c r="AE70" s="95">
        <f>W70-S70</f>
        <v>725178.71</v>
      </c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>
        <f>AT68-AT69</f>
        <v>764747</v>
      </c>
      <c r="AU70" s="95">
        <f>AU68-AU69</f>
        <v>706622.5</v>
      </c>
      <c r="AV70" s="95">
        <f>AV68-AV69</f>
        <v>143701</v>
      </c>
      <c r="AW70" s="95">
        <f>AW68-AW69</f>
        <v>303055.65000000002</v>
      </c>
      <c r="AX70" s="95"/>
      <c r="AY70" s="95"/>
      <c r="AZ70" s="95">
        <f t="shared" si="27"/>
        <v>-621046</v>
      </c>
      <c r="BA70" s="95">
        <f t="shared" si="27"/>
        <v>-403566.85</v>
      </c>
      <c r="BB70" s="95"/>
      <c r="BC70" s="95"/>
      <c r="BD70" s="95"/>
      <c r="BE70" s="95"/>
      <c r="BF70" s="95"/>
      <c r="BG70" s="95"/>
      <c r="BH70" s="95">
        <f>BH68-BH69</f>
        <v>148401</v>
      </c>
      <c r="BI70" s="206">
        <f>BI68-BI69</f>
        <v>306059.40000000002</v>
      </c>
      <c r="BJ70" s="95">
        <f>BJ68-BJ69</f>
        <v>537664</v>
      </c>
      <c r="BK70" s="206">
        <f>BK68-BK69</f>
        <v>2432006.15</v>
      </c>
      <c r="BL70" s="95"/>
      <c r="BM70" s="95"/>
      <c r="BN70" s="95">
        <f t="shared" si="28"/>
        <v>389263</v>
      </c>
      <c r="BO70" s="95">
        <f t="shared" si="28"/>
        <v>2125946.75</v>
      </c>
      <c r="BP70" s="95"/>
      <c r="BQ70" s="95"/>
      <c r="BR70" s="95"/>
      <c r="BS70" s="95"/>
      <c r="BT70" s="95"/>
      <c r="BU70" s="95"/>
      <c r="BV70" s="95"/>
      <c r="BW70" s="200"/>
      <c r="BX70" s="95"/>
      <c r="BY70" s="200"/>
      <c r="BZ70" s="95"/>
      <c r="CA70" s="95"/>
      <c r="CB70" s="95"/>
      <c r="CC70" s="95"/>
      <c r="CD70" s="201">
        <f>CD63-CB63</f>
        <v>105</v>
      </c>
      <c r="CE70" s="95"/>
      <c r="CF70" s="95"/>
      <c r="CG70" s="95"/>
      <c r="CH70" s="95"/>
      <c r="CI70" s="95"/>
    </row>
    <row r="71" spans="1:87" ht="42.75" customHeight="1" x14ac:dyDescent="0.25">
      <c r="A71" s="321" t="s">
        <v>10</v>
      </c>
      <c r="B71" s="322"/>
      <c r="C71" s="96"/>
      <c r="D71" s="96"/>
      <c r="E71" s="96"/>
      <c r="F71" s="96"/>
      <c r="G71" s="207"/>
      <c r="H71" s="96"/>
      <c r="I71" s="96"/>
      <c r="J71" s="96">
        <f t="shared" si="25"/>
        <v>0</v>
      </c>
      <c r="K71" s="96">
        <f t="shared" si="25"/>
        <v>0</v>
      </c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>
        <f t="shared" si="26"/>
        <v>0</v>
      </c>
      <c r="AE71" s="96">
        <f t="shared" si="26"/>
        <v>0</v>
      </c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>
        <f t="shared" si="27"/>
        <v>0</v>
      </c>
      <c r="BA71" s="96">
        <f t="shared" si="27"/>
        <v>0</v>
      </c>
      <c r="BB71" s="96"/>
      <c r="BC71" s="96"/>
      <c r="BD71" s="96"/>
      <c r="BE71" s="96"/>
      <c r="BF71" s="96"/>
      <c r="BG71" s="96"/>
      <c r="BH71" s="96"/>
      <c r="BI71" s="207">
        <f>[2]СВОД!$T$15</f>
        <v>322241.27999999991</v>
      </c>
      <c r="BJ71" s="96"/>
      <c r="BK71" s="207">
        <f>[2]СВОД!$T$15</f>
        <v>322241.27999999991</v>
      </c>
      <c r="BL71" s="96"/>
      <c r="BM71" s="96"/>
      <c r="BN71" s="96">
        <f t="shared" si="28"/>
        <v>0</v>
      </c>
      <c r="BO71" s="96">
        <f t="shared" si="28"/>
        <v>0</v>
      </c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6"/>
      <c r="CG71" s="96"/>
      <c r="CH71" s="96"/>
      <c r="CI71" s="96"/>
    </row>
    <row r="72" spans="1:87" x14ac:dyDescent="0.25">
      <c r="A72" s="323" t="s">
        <v>11</v>
      </c>
      <c r="B72" s="324"/>
      <c r="C72" s="97">
        <f>C70+C71</f>
        <v>122361</v>
      </c>
      <c r="D72" s="97">
        <f>D70+D71</f>
        <v>821397.34</v>
      </c>
      <c r="E72" s="97">
        <f>E70+E71</f>
        <v>122361</v>
      </c>
      <c r="F72" s="97">
        <f>F70+F71</f>
        <v>855017.34</v>
      </c>
      <c r="G72" s="204">
        <f>G70+G71</f>
        <v>33620</v>
      </c>
      <c r="H72" s="97"/>
      <c r="I72" s="97"/>
      <c r="J72" s="97">
        <f t="shared" si="25"/>
        <v>0</v>
      </c>
      <c r="K72" s="295">
        <f t="shared" si="25"/>
        <v>33620</v>
      </c>
      <c r="L72" s="97"/>
      <c r="M72" s="97"/>
      <c r="N72" s="97"/>
      <c r="O72" s="97"/>
      <c r="P72" s="97"/>
      <c r="Q72" s="97"/>
      <c r="R72" s="97">
        <f>R70+R71</f>
        <v>0</v>
      </c>
      <c r="S72" s="97">
        <f>S70+S71</f>
        <v>0</v>
      </c>
      <c r="T72" s="97"/>
      <c r="U72" s="97"/>
      <c r="V72" s="97">
        <f>V70+V71</f>
        <v>764445</v>
      </c>
      <c r="W72" s="97">
        <f>W70+W71</f>
        <v>725178.71</v>
      </c>
      <c r="X72" s="97"/>
      <c r="Y72" s="97"/>
      <c r="Z72" s="97"/>
      <c r="AA72" s="97"/>
      <c r="AB72" s="97"/>
      <c r="AC72" s="97"/>
      <c r="AD72" s="97">
        <f t="shared" si="26"/>
        <v>764445</v>
      </c>
      <c r="AE72" s="97">
        <f t="shared" si="26"/>
        <v>725178.71</v>
      </c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>
        <f>AT70+AT71</f>
        <v>764747</v>
      </c>
      <c r="AU72" s="97">
        <f>AU70+AU71</f>
        <v>706622.5</v>
      </c>
      <c r="AV72" s="97">
        <f>AV70+AV71</f>
        <v>143701</v>
      </c>
      <c r="AW72" s="97">
        <f>AW70+AW71</f>
        <v>303055.65000000002</v>
      </c>
      <c r="AX72" s="97"/>
      <c r="AY72" s="97"/>
      <c r="AZ72" s="97">
        <f t="shared" si="27"/>
        <v>-621046</v>
      </c>
      <c r="BA72" s="97">
        <f t="shared" si="27"/>
        <v>-403566.85</v>
      </c>
      <c r="BB72" s="97"/>
      <c r="BC72" s="97"/>
      <c r="BD72" s="97"/>
      <c r="BE72" s="97"/>
      <c r="BF72" s="97"/>
      <c r="BG72" s="97"/>
      <c r="BH72" s="97">
        <f>BH70+BH71</f>
        <v>148401</v>
      </c>
      <c r="BI72" s="204">
        <f>BI70+BI71</f>
        <v>628300.67999999993</v>
      </c>
      <c r="BJ72" s="97">
        <f>BJ70+BJ71</f>
        <v>537664</v>
      </c>
      <c r="BK72" s="204">
        <f>BK70+BK71</f>
        <v>2754247.4299999997</v>
      </c>
      <c r="BL72" s="97"/>
      <c r="BM72" s="97"/>
      <c r="BN72" s="97">
        <f t="shared" si="28"/>
        <v>389263</v>
      </c>
      <c r="BO72" s="97">
        <f t="shared" si="28"/>
        <v>2125946.75</v>
      </c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</row>
    <row r="75" spans="1:87" ht="13.5" customHeight="1" x14ac:dyDescent="0.25"/>
  </sheetData>
  <mergeCells count="59">
    <mergeCell ref="BV8:CI10"/>
    <mergeCell ref="CB12:CC12"/>
    <mergeCell ref="CD12:CE12"/>
    <mergeCell ref="AT11:BG11"/>
    <mergeCell ref="AZ12:BA12"/>
    <mergeCell ref="BB12:BC12"/>
    <mergeCell ref="CH12:CI12"/>
    <mergeCell ref="BH11:BU11"/>
    <mergeCell ref="BH12:BI12"/>
    <mergeCell ref="BR12:BS12"/>
    <mergeCell ref="BT12:BU12"/>
    <mergeCell ref="BV11:CI11"/>
    <mergeCell ref="BV12:BW12"/>
    <mergeCell ref="BX12:BY12"/>
    <mergeCell ref="CF12:CG12"/>
    <mergeCell ref="BZ12:CA12"/>
    <mergeCell ref="BD12:BE12"/>
    <mergeCell ref="AT12:AU12"/>
    <mergeCell ref="AV12:AW12"/>
    <mergeCell ref="AX12:AY12"/>
    <mergeCell ref="T12:U12"/>
    <mergeCell ref="X12:Y12"/>
    <mergeCell ref="AP12:AQ12"/>
    <mergeCell ref="AF12:AG12"/>
    <mergeCell ref="AJ12:AK12"/>
    <mergeCell ref="AL12:AM12"/>
    <mergeCell ref="AB12:AC12"/>
    <mergeCell ref="A71:B71"/>
    <mergeCell ref="A72:B72"/>
    <mergeCell ref="BF12:BG12"/>
    <mergeCell ref="BJ12:BK12"/>
    <mergeCell ref="A8:A12"/>
    <mergeCell ref="B8:B12"/>
    <mergeCell ref="C11:Q11"/>
    <mergeCell ref="R11:AS11"/>
    <mergeCell ref="C12:D12"/>
    <mergeCell ref="C8:Q10"/>
    <mergeCell ref="R8:AS10"/>
    <mergeCell ref="AT8:BG10"/>
    <mergeCell ref="BH8:BU10"/>
    <mergeCell ref="R12:S12"/>
    <mergeCell ref="V12:W12"/>
    <mergeCell ref="Z12:AA12"/>
    <mergeCell ref="BL12:BM12"/>
    <mergeCell ref="BP12:BQ12"/>
    <mergeCell ref="A70:B70"/>
    <mergeCell ref="E12:F12"/>
    <mergeCell ref="H12:I12"/>
    <mergeCell ref="L12:M12"/>
    <mergeCell ref="N12:O12"/>
    <mergeCell ref="A69:B69"/>
    <mergeCell ref="J12:K12"/>
    <mergeCell ref="A68:B68"/>
    <mergeCell ref="AD12:AE12"/>
    <mergeCell ref="P12:Q12"/>
    <mergeCell ref="AH12:AI12"/>
    <mergeCell ref="AN12:AO12"/>
    <mergeCell ref="BN12:BO12"/>
    <mergeCell ref="AR12:AS12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colBreaks count="3" manualBreakCount="3">
    <brk id="17" max="1048575" man="1"/>
    <brk id="45" max="1048575" man="1"/>
    <brk id="5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K76"/>
  <sheetViews>
    <sheetView view="pageBreakPreview" zoomScale="60" zoomScaleNormal="80" workbookViewId="0">
      <pane xSplit="2" ySplit="13" topLeftCell="C14" activePane="bottomRight" state="frozen"/>
      <selection activeCell="BK22" sqref="BK22"/>
      <selection pane="topRight" activeCell="BK22" sqref="BK22"/>
      <selection pane="bottomLeft" activeCell="BK22" sqref="BK22"/>
      <selection pane="bottomRight" activeCell="B67" sqref="B6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12" style="1" customWidth="1"/>
    <col min="18" max="18" width="14.85546875" style="1" customWidth="1"/>
    <col min="19" max="19" width="13.7109375" style="1" customWidth="1"/>
    <col min="20" max="20" width="18.28515625" style="1" customWidth="1"/>
    <col min="21" max="21" width="17.42578125" style="1" customWidth="1"/>
    <col min="22" max="22" width="13" style="1" customWidth="1"/>
    <col min="23" max="23" width="9.140625" style="1"/>
    <col min="24" max="24" width="18.28515625" style="1" customWidth="1"/>
    <col min="25" max="25" width="12" style="1" customWidth="1"/>
    <col min="26" max="26" width="16" style="1" customWidth="1"/>
    <col min="27" max="16384" width="9.140625" style="1"/>
  </cols>
  <sheetData>
    <row r="1" spans="1:30" x14ac:dyDescent="0.25">
      <c r="P1" s="142" t="s">
        <v>27</v>
      </c>
      <c r="AD1" s="142" t="s">
        <v>27</v>
      </c>
    </row>
    <row r="2" spans="1:30" ht="12.75" customHeight="1" x14ac:dyDescent="0.25">
      <c r="P2" s="142" t="s">
        <v>28</v>
      </c>
      <c r="AD2" s="142" t="s">
        <v>28</v>
      </c>
    </row>
    <row r="3" spans="1:30" x14ac:dyDescent="0.25">
      <c r="P3" s="142" t="s">
        <v>29</v>
      </c>
      <c r="AD3" s="142" t="s">
        <v>29</v>
      </c>
    </row>
    <row r="4" spans="1:30" x14ac:dyDescent="0.25">
      <c r="P4" s="142" t="str">
        <f>'Скорая медицинская помощь'!$P$4</f>
        <v>от  26.10.2021 года № 5 / 2021</v>
      </c>
      <c r="AD4" s="142" t="str">
        <f>'Скорая медицинская помощь'!$P$4</f>
        <v>от  26.10.2021 года № 5 / 2021</v>
      </c>
    </row>
    <row r="6" spans="1:30" s="203" customFormat="1" x14ac:dyDescent="0.25"/>
    <row r="7" spans="1:30" ht="12.6" customHeight="1" x14ac:dyDescent="0.25"/>
    <row r="8" spans="1:30" s="2" customFormat="1" ht="12.75" customHeight="1" x14ac:dyDescent="0.25">
      <c r="A8" s="339" t="s">
        <v>0</v>
      </c>
      <c r="B8" s="342" t="s">
        <v>1</v>
      </c>
      <c r="C8" s="325" t="s">
        <v>24</v>
      </c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5" t="s">
        <v>25</v>
      </c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7"/>
    </row>
    <row r="9" spans="1:30" s="2" customFormat="1" ht="13.5" customHeight="1" x14ac:dyDescent="0.25">
      <c r="A9" s="340"/>
      <c r="B9" s="343"/>
      <c r="C9" s="328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8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30"/>
    </row>
    <row r="10" spans="1:30" s="2" customFormat="1" ht="12" customHeight="1" x14ac:dyDescent="0.25">
      <c r="A10" s="340"/>
      <c r="B10" s="343"/>
      <c r="C10" s="328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8"/>
      <c r="R10" s="329"/>
      <c r="S10" s="329"/>
      <c r="T10" s="329"/>
      <c r="U10" s="329"/>
      <c r="V10" s="329"/>
      <c r="W10" s="329"/>
      <c r="X10" s="329"/>
      <c r="Y10" s="329"/>
      <c r="Z10" s="329"/>
      <c r="AA10" s="329"/>
      <c r="AB10" s="329"/>
      <c r="AC10" s="329"/>
      <c r="AD10" s="330"/>
    </row>
    <row r="11" spans="1:30" s="2" customFormat="1" ht="18.75" customHeight="1" x14ac:dyDescent="0.25">
      <c r="A11" s="340"/>
      <c r="B11" s="343"/>
      <c r="C11" s="331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92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393"/>
      <c r="AD11" s="394"/>
    </row>
    <row r="12" spans="1:30" s="3" customFormat="1" ht="119.25" customHeight="1" x14ac:dyDescent="0.25">
      <c r="A12" s="341"/>
      <c r="B12" s="344"/>
      <c r="C12" s="391" t="str">
        <f>'Скорая медицинская помощь'!$C$12</f>
        <v>Утвержденное плановое задание в соответствии с заседанием Комиссии 4/2021</v>
      </c>
      <c r="D12" s="349"/>
      <c r="E12" s="349" t="str">
        <f>'Скорая медицинская помощь'!$E$12</f>
        <v>Проект планового задания для заседания Комиссии 5/2021</v>
      </c>
      <c r="F12" s="349"/>
      <c r="G12" s="349" t="str">
        <f>'Скорая медицинская помощь'!G12</f>
        <v>Принято к оплате оказанной медицинской помощи за 8 месяцев 2021 года</v>
      </c>
      <c r="H12" s="349"/>
      <c r="I12" s="350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J12" s="351"/>
      <c r="K12" s="336" t="s">
        <v>12</v>
      </c>
      <c r="L12" s="335"/>
      <c r="M12" s="336" t="s">
        <v>13</v>
      </c>
      <c r="N12" s="335"/>
      <c r="O12" s="336" t="s">
        <v>14</v>
      </c>
      <c r="P12" s="345"/>
      <c r="Q12" s="391" t="str">
        <f>'Скорая медицинская помощь'!$C$12</f>
        <v>Утвержденное плановое задание в соответствии с заседанием Комиссии 4/2021</v>
      </c>
      <c r="R12" s="349"/>
      <c r="S12" s="349" t="str">
        <f>'Скорая медицинская помощь'!$E$12</f>
        <v>Проект планового задания для заседания Комиссии 5/2021</v>
      </c>
      <c r="T12" s="349"/>
      <c r="U12" s="349" t="str">
        <f>G12</f>
        <v>Принято к оплате оказанной медицинской помощи за 8 месяцев 2021 года</v>
      </c>
      <c r="V12" s="349"/>
      <c r="W12" s="350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X12" s="351"/>
      <c r="Y12" s="395" t="s">
        <v>12</v>
      </c>
      <c r="Z12" s="396"/>
      <c r="AA12" s="395" t="s">
        <v>13</v>
      </c>
      <c r="AB12" s="396"/>
      <c r="AC12" s="395" t="s">
        <v>14</v>
      </c>
      <c r="AD12" s="397"/>
    </row>
    <row r="13" spans="1:30" s="3" customFormat="1" ht="42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Q13" s="22" t="s">
        <v>16</v>
      </c>
      <c r="R13" s="77" t="s">
        <v>17</v>
      </c>
      <c r="S13" s="23" t="s">
        <v>16</v>
      </c>
      <c r="T13" s="23" t="s">
        <v>17</v>
      </c>
      <c r="U13" s="23" t="s">
        <v>16</v>
      </c>
      <c r="V13" s="23" t="s">
        <v>17</v>
      </c>
      <c r="W13" s="24" t="s">
        <v>16</v>
      </c>
      <c r="X13" s="24" t="s">
        <v>17</v>
      </c>
      <c r="Y13" s="23" t="s">
        <v>16</v>
      </c>
      <c r="Z13" s="23" t="s">
        <v>17</v>
      </c>
      <c r="AA13" s="23" t="s">
        <v>16</v>
      </c>
      <c r="AB13" s="23" t="s">
        <v>17</v>
      </c>
      <c r="AC13" s="23" t="s">
        <v>16</v>
      </c>
      <c r="AD13" s="25" t="s">
        <v>17</v>
      </c>
    </row>
    <row r="14" spans="1:30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[2]План!X7</f>
        <v>10683</v>
      </c>
      <c r="D14" s="56">
        <f>[2]План!Y7</f>
        <v>1334172.8600000001</v>
      </c>
      <c r="E14" s="5">
        <f>[3]План!X7</f>
        <v>11199</v>
      </c>
      <c r="F14" s="47">
        <f>[3]План!Y7</f>
        <v>1525622.01</v>
      </c>
      <c r="G14" s="5">
        <f>'[4]Объемы на 01.09.2021'!$AD$23</f>
        <v>73</v>
      </c>
      <c r="H14" s="47">
        <f>'[4]фин.обеспеч.на 01.09.2021'!$AD$23</f>
        <v>22876.421328125001</v>
      </c>
      <c r="I14" s="6">
        <f>E14-C14</f>
        <v>516</v>
      </c>
      <c r="J14" s="51">
        <f>F14-D14</f>
        <v>191449.14999999991</v>
      </c>
      <c r="K14" s="7">
        <f>525+Y14</f>
        <v>516</v>
      </c>
      <c r="L14" s="47">
        <f>255000+Z14</f>
        <v>253900</v>
      </c>
      <c r="M14" s="7"/>
      <c r="N14" s="7"/>
      <c r="O14" s="7"/>
      <c r="P14" s="78"/>
      <c r="Q14" s="4">
        <f>[2]План!AF7+[2]План!AH7</f>
        <v>164</v>
      </c>
      <c r="R14" s="56">
        <f>[2]План!AG7+[2]План!AI7</f>
        <v>47697.549999999996</v>
      </c>
      <c r="S14" s="5">
        <f>[3]План!AF7+[3]План!AH7</f>
        <v>155</v>
      </c>
      <c r="T14" s="47">
        <f>[3]План!AG7+[3]План!AI7</f>
        <v>46609.729999999996</v>
      </c>
      <c r="U14" s="5">
        <f>'[4]Объемы на 01.09.2021'!$AI$23</f>
        <v>0</v>
      </c>
      <c r="V14" s="47">
        <f>'[4]фин.обеспеч.на 01.09.2021'!$AI$23</f>
        <v>0</v>
      </c>
      <c r="W14" s="6">
        <f>S14-Q14</f>
        <v>-9</v>
      </c>
      <c r="X14" s="51">
        <f>T14-R14</f>
        <v>-1087.8199999999997</v>
      </c>
      <c r="Y14" s="119">
        <v>-9</v>
      </c>
      <c r="Z14" s="119">
        <v>-1100</v>
      </c>
      <c r="AA14" s="7"/>
      <c r="AB14" s="7"/>
      <c r="AC14" s="7"/>
      <c r="AD14" s="78"/>
    </row>
    <row r="15" spans="1:30" x14ac:dyDescent="0.25">
      <c r="A15" s="28">
        <v>2</v>
      </c>
      <c r="B15" s="29" t="str">
        <f>'Скорая медицинская помощь'!B15</f>
        <v>ККДБ</v>
      </c>
      <c r="C15" s="4">
        <f>[2]План!X8</f>
        <v>3556</v>
      </c>
      <c r="D15" s="56">
        <f>[2]План!Y8</f>
        <v>320262.21999999997</v>
      </c>
      <c r="E15" s="5">
        <f>[3]План!X8</f>
        <v>3567</v>
      </c>
      <c r="F15" s="47">
        <f>[3]План!Y8</f>
        <v>353940.45</v>
      </c>
      <c r="G15" s="5">
        <f>'[4]Объемы на 01.09.2021'!$AD$24</f>
        <v>26</v>
      </c>
      <c r="H15" s="47">
        <f>'[4]фин.обеспеч.на 01.09.2021'!$AD$24</f>
        <v>18143.8685</v>
      </c>
      <c r="I15" s="6">
        <f t="shared" ref="I15:J65" si="0">E15-C15</f>
        <v>11</v>
      </c>
      <c r="J15" s="51">
        <f t="shared" si="0"/>
        <v>33678.23000000004</v>
      </c>
      <c r="K15" s="7">
        <f>Y15</f>
        <v>11</v>
      </c>
      <c r="L15" s="47">
        <f>20000+8678.23</f>
        <v>28678.23</v>
      </c>
      <c r="M15" s="7"/>
      <c r="N15" s="7"/>
      <c r="O15" s="7"/>
      <c r="P15" s="78"/>
      <c r="Q15" s="4">
        <f>[2]План!AF8+[2]План!AH8</f>
        <v>32</v>
      </c>
      <c r="R15" s="56">
        <f>[2]План!AG8+[2]План!AI8</f>
        <v>18994.239999999998</v>
      </c>
      <c r="S15" s="5">
        <f>[3]План!AF8+[3]План!AH8</f>
        <v>43</v>
      </c>
      <c r="T15" s="47">
        <f>[3]План!AG8+[3]План!AI8</f>
        <v>27672.47</v>
      </c>
      <c r="U15" s="5">
        <f>'[4]Объемы на 01.09.2021'!$AI$24</f>
        <v>58</v>
      </c>
      <c r="V15" s="47">
        <f>'[4]фин.обеспеч.на 01.09.2021'!$AI$24</f>
        <v>4140.1726923828101</v>
      </c>
      <c r="W15" s="6">
        <f t="shared" ref="W15:W65" si="1">S15-Q15</f>
        <v>11</v>
      </c>
      <c r="X15" s="51">
        <f t="shared" ref="X15:X65" si="2">T15-R15</f>
        <v>8678.2300000000032</v>
      </c>
      <c r="Y15" s="7">
        <v>11</v>
      </c>
      <c r="Z15" s="119">
        <v>8678.23</v>
      </c>
      <c r="AA15" s="7"/>
      <c r="AB15" s="7"/>
      <c r="AC15" s="7"/>
      <c r="AD15" s="78"/>
    </row>
    <row r="16" spans="1:30" x14ac:dyDescent="0.25">
      <c r="A16" s="26">
        <v>3</v>
      </c>
      <c r="B16" s="29" t="str">
        <f>'Скорая медицинская помощь'!B16</f>
        <v>ККОД</v>
      </c>
      <c r="C16" s="4">
        <f>[2]План!X9</f>
        <v>3139</v>
      </c>
      <c r="D16" s="56">
        <f>[2]План!Y9</f>
        <v>606558.75</v>
      </c>
      <c r="E16" s="5">
        <f>[3]План!X9</f>
        <v>3529</v>
      </c>
      <c r="F16" s="47">
        <f>[3]План!Y9</f>
        <v>606558.75</v>
      </c>
      <c r="G16" s="5">
        <f>'[4]Объемы на 01.09.2021'!$AD$28</f>
        <v>0</v>
      </c>
      <c r="H16" s="47">
        <f>'[4]фин.обеспеч.на 01.09.2021'!$AD$28</f>
        <v>0</v>
      </c>
      <c r="I16" s="6">
        <f t="shared" si="0"/>
        <v>390</v>
      </c>
      <c r="J16" s="51">
        <f t="shared" si="0"/>
        <v>0</v>
      </c>
      <c r="K16" s="7">
        <v>390</v>
      </c>
      <c r="L16" s="47"/>
      <c r="M16" s="7"/>
      <c r="N16" s="7"/>
      <c r="O16" s="7"/>
      <c r="P16" s="78"/>
      <c r="Q16" s="4">
        <f>[2]План!AF9+[2]План!AH9</f>
        <v>150</v>
      </c>
      <c r="R16" s="56">
        <f>[2]План!AG9+[2]План!AI9</f>
        <v>30160.600000000002</v>
      </c>
      <c r="S16" s="5">
        <f>[3]План!AF9+[3]План!AH9</f>
        <v>150</v>
      </c>
      <c r="T16" s="47">
        <f>[3]План!AG9+[3]План!AI9</f>
        <v>30160.600000000002</v>
      </c>
      <c r="U16" s="5">
        <f>'[4]Объемы на 01.09.2021'!$AI$28</f>
        <v>0</v>
      </c>
      <c r="V16" s="47">
        <f>'[4]фин.обеспеч.на 01.09.2021'!$AI$28</f>
        <v>0</v>
      </c>
      <c r="W16" s="6">
        <f t="shared" si="1"/>
        <v>0</v>
      </c>
      <c r="X16" s="51">
        <f t="shared" si="2"/>
        <v>0</v>
      </c>
      <c r="Y16" s="7"/>
      <c r="Z16" s="119"/>
      <c r="AA16" s="7"/>
      <c r="AB16" s="7"/>
      <c r="AC16" s="7"/>
      <c r="AD16" s="78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[2]План!X10</f>
        <v>530</v>
      </c>
      <c r="D17" s="56">
        <f>[2]План!Y10</f>
        <v>103224.28</v>
      </c>
      <c r="E17" s="5">
        <f>[3]План!X10</f>
        <v>795</v>
      </c>
      <c r="F17" s="47">
        <f>[3]План!Y10</f>
        <v>108224.28</v>
      </c>
      <c r="G17" s="5">
        <f>'[4]Объемы на 01.09.2021'!$AD$26</f>
        <v>0</v>
      </c>
      <c r="H17" s="47">
        <f>'[4]фин.обеспеч.на 01.09.2021'!$AD$26</f>
        <v>0</v>
      </c>
      <c r="I17" s="6">
        <f t="shared" si="0"/>
        <v>265</v>
      </c>
      <c r="J17" s="51">
        <f t="shared" si="0"/>
        <v>5000</v>
      </c>
      <c r="K17" s="7">
        <v>265</v>
      </c>
      <c r="L17" s="47">
        <v>25902.27</v>
      </c>
      <c r="M17" s="7"/>
      <c r="N17" s="7"/>
      <c r="O17" s="7"/>
      <c r="P17" s="78"/>
      <c r="Q17" s="4">
        <f>[2]План!AF10+[2]План!AH10</f>
        <v>0</v>
      </c>
      <c r="R17" s="56">
        <f>[2]План!AG10+[2]План!AI10</f>
        <v>0</v>
      </c>
      <c r="S17" s="5">
        <f>[3]План!AF10+[3]План!AH10</f>
        <v>0</v>
      </c>
      <c r="T17" s="47">
        <f>[3]План!AG10+[3]План!AI10</f>
        <v>0</v>
      </c>
      <c r="U17" s="5">
        <f>'[4]Объемы на 01.09.2021'!$AI$26</f>
        <v>0</v>
      </c>
      <c r="V17" s="47">
        <f>'[4]фин.обеспеч.на 01.09.2021'!$AI$26</f>
        <v>0</v>
      </c>
      <c r="W17" s="6">
        <f t="shared" si="1"/>
        <v>0</v>
      </c>
      <c r="X17" s="51">
        <f t="shared" si="2"/>
        <v>0</v>
      </c>
      <c r="Y17" s="7"/>
      <c r="Z17" s="119"/>
      <c r="AA17" s="7"/>
      <c r="AB17" s="7"/>
      <c r="AC17" s="7"/>
      <c r="AD17" s="78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[2]План!X11</f>
        <v>0</v>
      </c>
      <c r="D18" s="56">
        <f>[2]План!Y11</f>
        <v>0</v>
      </c>
      <c r="E18" s="5">
        <f>[3]План!X11</f>
        <v>0</v>
      </c>
      <c r="F18" s="47">
        <f>[3]План!Y11</f>
        <v>0</v>
      </c>
      <c r="G18" s="5">
        <f>'[4]Объемы на 01.09.2021'!$AD$25</f>
        <v>0</v>
      </c>
      <c r="H18" s="47">
        <f>'[4]фин.обеспеч.на 01.09.2021'!$AD$25</f>
        <v>0</v>
      </c>
      <c r="I18" s="6">
        <f t="shared" si="0"/>
        <v>0</v>
      </c>
      <c r="J18" s="51">
        <f t="shared" si="0"/>
        <v>0</v>
      </c>
      <c r="K18" s="7"/>
      <c r="L18" s="47"/>
      <c r="M18" s="7"/>
      <c r="N18" s="7"/>
      <c r="O18" s="7"/>
      <c r="P18" s="78"/>
      <c r="Q18" s="4">
        <f>[2]План!AF11+[2]План!AH11</f>
        <v>0</v>
      </c>
      <c r="R18" s="56">
        <f>[2]План!AG11+[2]План!AI11</f>
        <v>0</v>
      </c>
      <c r="S18" s="5">
        <f>[3]План!AF11+[3]План!AH11</f>
        <v>0</v>
      </c>
      <c r="T18" s="47">
        <f>[3]План!AG11+[3]План!AI11</f>
        <v>0</v>
      </c>
      <c r="U18" s="5">
        <f>'[4]Объемы на 01.09.2021'!$AI$27</f>
        <v>0</v>
      </c>
      <c r="V18" s="47">
        <f>'[4]фин.обеспеч.на 01.09.2021'!$AI$27</f>
        <v>0</v>
      </c>
      <c r="W18" s="6">
        <f t="shared" si="1"/>
        <v>0</v>
      </c>
      <c r="X18" s="51">
        <f t="shared" si="2"/>
        <v>0</v>
      </c>
      <c r="Y18" s="7"/>
      <c r="Z18" s="119"/>
      <c r="AA18" s="7"/>
      <c r="AB18" s="7"/>
      <c r="AC18" s="7"/>
      <c r="AD18" s="78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[2]План!X12</f>
        <v>1678</v>
      </c>
      <c r="D19" s="56">
        <f>[2]План!Y12</f>
        <v>184125.14</v>
      </c>
      <c r="E19" s="5">
        <f>[3]План!X12</f>
        <v>1678</v>
      </c>
      <c r="F19" s="47">
        <f>[3]План!Y12</f>
        <v>164125.14000000001</v>
      </c>
      <c r="G19" s="5">
        <f>'[4]Объемы на 01.09.2021'!$AD$57</f>
        <v>0</v>
      </c>
      <c r="H19" s="47">
        <f>'[4]фин.обеспеч.на 01.09.2021'!$AD$57</f>
        <v>0</v>
      </c>
      <c r="I19" s="6">
        <f t="shared" si="0"/>
        <v>0</v>
      </c>
      <c r="J19" s="51">
        <f t="shared" si="0"/>
        <v>-20000</v>
      </c>
      <c r="K19" s="7"/>
      <c r="L19" s="47"/>
      <c r="M19" s="7"/>
      <c r="N19" s="7"/>
      <c r="O19" s="7"/>
      <c r="P19" s="78"/>
      <c r="Q19" s="4">
        <f>[2]План!AF12+[2]План!AH12</f>
        <v>0</v>
      </c>
      <c r="R19" s="56">
        <f>[2]План!AG12+[2]План!AI12</f>
        <v>0</v>
      </c>
      <c r="S19" s="5">
        <f>[3]План!AF12+[3]План!AH12</f>
        <v>0</v>
      </c>
      <c r="T19" s="47">
        <f>[3]План!AG12+[3]План!AI12</f>
        <v>0</v>
      </c>
      <c r="U19" s="5">
        <f>'[4]Объемы на 01.09.2021'!$AI$25</f>
        <v>0</v>
      </c>
      <c r="V19" s="47">
        <f>'[4]фин.обеспеч.на 01.09.2021'!$AI$25</f>
        <v>0</v>
      </c>
      <c r="W19" s="6">
        <f t="shared" si="1"/>
        <v>0</v>
      </c>
      <c r="X19" s="51">
        <f t="shared" si="2"/>
        <v>0</v>
      </c>
      <c r="Y19" s="7"/>
      <c r="Z19" s="119"/>
      <c r="AA19" s="7"/>
      <c r="AB19" s="7"/>
      <c r="AC19" s="7"/>
      <c r="AD19" s="78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[2]План!X13</f>
        <v>0</v>
      </c>
      <c r="D20" s="56">
        <f>[2]План!Y13</f>
        <v>0</v>
      </c>
      <c r="E20" s="5">
        <f>[3]План!X13</f>
        <v>0</v>
      </c>
      <c r="F20" s="47">
        <f>[3]План!Y13</f>
        <v>0</v>
      </c>
      <c r="G20" s="5">
        <f>'[4]Объемы на 01.09.2021'!$AD$27</f>
        <v>0</v>
      </c>
      <c r="H20" s="47">
        <f>'[4]фин.обеспеч.на 01.09.2021'!$AD$27</f>
        <v>0</v>
      </c>
      <c r="I20" s="6">
        <f t="shared" si="0"/>
        <v>0</v>
      </c>
      <c r="J20" s="51">
        <f t="shared" si="0"/>
        <v>0</v>
      </c>
      <c r="K20" s="7"/>
      <c r="L20" s="47"/>
      <c r="M20" s="7"/>
      <c r="N20" s="7"/>
      <c r="O20" s="7"/>
      <c r="P20" s="78"/>
      <c r="Q20" s="4">
        <f>[2]План!AF13+[2]План!AH13</f>
        <v>0</v>
      </c>
      <c r="R20" s="56">
        <f>[2]План!AG13+[2]План!AI13</f>
        <v>0</v>
      </c>
      <c r="S20" s="5">
        <f>[3]План!AF13+[3]План!AH13</f>
        <v>0</v>
      </c>
      <c r="T20" s="47">
        <f>[3]План!AG13+[3]План!AI13</f>
        <v>0</v>
      </c>
      <c r="U20" s="5">
        <f>'[4]Объемы на 01.09.2021'!$AI$29</f>
        <v>0</v>
      </c>
      <c r="V20" s="47">
        <f>'[4]фин.обеспеч.на 01.09.2021'!$AI$29</f>
        <v>0</v>
      </c>
      <c r="W20" s="6">
        <f t="shared" si="1"/>
        <v>0</v>
      </c>
      <c r="X20" s="51">
        <f t="shared" si="2"/>
        <v>0</v>
      </c>
      <c r="Y20" s="7"/>
      <c r="Z20" s="119"/>
      <c r="AA20" s="7"/>
      <c r="AB20" s="7"/>
      <c r="AC20" s="7"/>
      <c r="AD20" s="78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[2]План!X14</f>
        <v>2634</v>
      </c>
      <c r="D21" s="56">
        <f>[2]План!Y14</f>
        <v>424822.91</v>
      </c>
      <c r="E21" s="5">
        <f>[3]План!X14</f>
        <v>2634</v>
      </c>
      <c r="F21" s="47">
        <f>[3]План!Y14</f>
        <v>507432.71</v>
      </c>
      <c r="G21" s="5">
        <f>'[4]Объемы на 01.09.2021'!$AD$30</f>
        <v>0</v>
      </c>
      <c r="H21" s="47">
        <f>'[4]фин.обеспеч.на 01.09.2021'!$AD$30</f>
        <v>0</v>
      </c>
      <c r="I21" s="6">
        <f t="shared" si="0"/>
        <v>0</v>
      </c>
      <c r="J21" s="51">
        <f t="shared" si="0"/>
        <v>82609.800000000047</v>
      </c>
      <c r="K21" s="7"/>
      <c r="L21" s="47">
        <v>82609.8</v>
      </c>
      <c r="M21" s="7"/>
      <c r="N21" s="7"/>
      <c r="O21" s="7"/>
      <c r="P21" s="78"/>
      <c r="Q21" s="4">
        <f>[2]План!AF14+[2]План!AH14</f>
        <v>0</v>
      </c>
      <c r="R21" s="56">
        <f>[2]План!AG14+[2]План!AI14</f>
        <v>0</v>
      </c>
      <c r="S21" s="5">
        <f>[3]План!AF14+[3]План!AH14</f>
        <v>0</v>
      </c>
      <c r="T21" s="47">
        <f>[3]План!AG14+[3]План!AI14</f>
        <v>0</v>
      </c>
      <c r="U21" s="5">
        <f>'[4]Объемы на 01.09.2021'!$AI$30</f>
        <v>0</v>
      </c>
      <c r="V21" s="47">
        <f>'[4]фин.обеспеч.на 01.09.2021'!$AI$30</f>
        <v>0</v>
      </c>
      <c r="W21" s="6">
        <f t="shared" si="1"/>
        <v>0</v>
      </c>
      <c r="X21" s="51">
        <f t="shared" si="2"/>
        <v>0</v>
      </c>
      <c r="Y21" s="7"/>
      <c r="Z21" s="119"/>
      <c r="AA21" s="7"/>
      <c r="AB21" s="7"/>
      <c r="AC21" s="7"/>
      <c r="AD21" s="78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[2]План!X15</f>
        <v>5757</v>
      </c>
      <c r="D22" s="56">
        <f>[2]План!Y15</f>
        <v>749373.23</v>
      </c>
      <c r="E22" s="5">
        <f>[3]План!X15</f>
        <v>5757</v>
      </c>
      <c r="F22" s="47">
        <f>[3]План!Y15</f>
        <v>749373.23</v>
      </c>
      <c r="G22" s="5">
        <f>'[4]Объемы на 01.09.2021'!$AD$31</f>
        <v>0</v>
      </c>
      <c r="H22" s="47">
        <f>'[4]фин.обеспеч.на 01.09.2021'!$AD$31</f>
        <v>0</v>
      </c>
      <c r="I22" s="6">
        <f t="shared" si="0"/>
        <v>0</v>
      </c>
      <c r="J22" s="51">
        <f t="shared" si="0"/>
        <v>0</v>
      </c>
      <c r="K22" s="7"/>
      <c r="L22" s="47"/>
      <c r="M22" s="7"/>
      <c r="N22" s="7"/>
      <c r="O22" s="7"/>
      <c r="P22" s="78"/>
      <c r="Q22" s="4">
        <f>[2]План!AF15+[2]План!AH15</f>
        <v>15</v>
      </c>
      <c r="R22" s="56">
        <f>[2]План!AG15+[2]План!AI15</f>
        <v>6141.91</v>
      </c>
      <c r="S22" s="5">
        <f>[3]План!AF15+[3]План!AH15</f>
        <v>15</v>
      </c>
      <c r="T22" s="47">
        <f>[3]План!AG15+[3]План!AI15</f>
        <v>6141.91</v>
      </c>
      <c r="U22" s="5">
        <f>'[4]Объемы на 01.09.2021'!$AI$31</f>
        <v>76</v>
      </c>
      <c r="V22" s="47">
        <f>'[4]фин.обеспеч.на 01.09.2021'!$AI$31</f>
        <v>3383.6988203125002</v>
      </c>
      <c r="W22" s="6">
        <f t="shared" si="1"/>
        <v>0</v>
      </c>
      <c r="X22" s="51">
        <f t="shared" si="2"/>
        <v>0</v>
      </c>
      <c r="Y22" s="7"/>
      <c r="Z22" s="119"/>
      <c r="AA22" s="7"/>
      <c r="AB22" s="7"/>
      <c r="AC22" s="7"/>
      <c r="AD22" s="78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[2]План!X16</f>
        <v>4336</v>
      </c>
      <c r="D23" s="56">
        <f>[2]План!Y16</f>
        <v>353008.08</v>
      </c>
      <c r="E23" s="5">
        <f>[3]План!X16</f>
        <v>4403</v>
      </c>
      <c r="F23" s="47">
        <f>[3]План!Y16</f>
        <v>355660.75</v>
      </c>
      <c r="G23" s="5">
        <f>'[4]Объемы на 01.09.2021'!$AD$35</f>
        <v>0</v>
      </c>
      <c r="H23" s="47">
        <f>'[4]фин.обеспеч.на 01.09.2021'!$AD$35</f>
        <v>0</v>
      </c>
      <c r="I23" s="6">
        <f t="shared" si="0"/>
        <v>67</v>
      </c>
      <c r="J23" s="51">
        <f t="shared" si="0"/>
        <v>2652.6699999999837</v>
      </c>
      <c r="K23" s="7">
        <v>67</v>
      </c>
      <c r="L23" s="47">
        <v>2652.67</v>
      </c>
      <c r="M23" s="7"/>
      <c r="N23" s="7"/>
      <c r="O23" s="7"/>
      <c r="P23" s="78"/>
      <c r="Q23" s="4">
        <f>[2]План!AF16+[2]План!AH16</f>
        <v>0</v>
      </c>
      <c r="R23" s="56">
        <f>[2]План!AG16+[2]План!AI16</f>
        <v>0</v>
      </c>
      <c r="S23" s="5">
        <f>[3]План!AF16+[3]План!AH16</f>
        <v>0</v>
      </c>
      <c r="T23" s="47">
        <f>[3]План!AG16+[3]План!AI16</f>
        <v>0</v>
      </c>
      <c r="U23" s="5">
        <f>'[4]Объемы на 01.09.2021'!$AI$32</f>
        <v>0</v>
      </c>
      <c r="V23" s="47">
        <f>'[4]фин.обеспеч.на 01.09.2021'!$AI$32</f>
        <v>0</v>
      </c>
      <c r="W23" s="6">
        <f t="shared" si="1"/>
        <v>0</v>
      </c>
      <c r="X23" s="51">
        <f t="shared" si="2"/>
        <v>0</v>
      </c>
      <c r="Y23" s="7"/>
      <c r="Z23" s="119"/>
      <c r="AA23" s="7"/>
      <c r="AB23" s="7"/>
      <c r="AC23" s="7"/>
      <c r="AD23" s="78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[2]План!X17</f>
        <v>1241</v>
      </c>
      <c r="D24" s="56">
        <f>[2]План!Y17</f>
        <v>93477.65</v>
      </c>
      <c r="E24" s="5">
        <f>[3]План!X17</f>
        <v>851</v>
      </c>
      <c r="F24" s="47">
        <f>[3]План!Y17</f>
        <v>93477.65</v>
      </c>
      <c r="G24" s="5">
        <f>'[4]Объемы на 01.09.2021'!$AD$32</f>
        <v>0</v>
      </c>
      <c r="H24" s="47">
        <f>'[4]фин.обеспеч.на 01.09.2021'!$AD$32</f>
        <v>0</v>
      </c>
      <c r="I24" s="6">
        <f t="shared" si="0"/>
        <v>-390</v>
      </c>
      <c r="J24" s="51">
        <f t="shared" si="0"/>
        <v>0</v>
      </c>
      <c r="K24" s="7"/>
      <c r="L24" s="47"/>
      <c r="M24" s="7"/>
      <c r="N24" s="7"/>
      <c r="O24" s="7"/>
      <c r="P24" s="78"/>
      <c r="Q24" s="4">
        <f>[2]План!AF17+[2]План!AH17</f>
        <v>0</v>
      </c>
      <c r="R24" s="56">
        <f>[2]План!AG17+[2]План!AI17</f>
        <v>0</v>
      </c>
      <c r="S24" s="5">
        <f>[3]План!AF17+[3]План!AH17</f>
        <v>0</v>
      </c>
      <c r="T24" s="47">
        <f>[3]План!AG17+[3]План!AI17</f>
        <v>0</v>
      </c>
      <c r="U24" s="5">
        <f>'[4]Объемы на 01.09.2021'!$AI$33</f>
        <v>0</v>
      </c>
      <c r="V24" s="47">
        <f>'[4]фин.обеспеч.на 01.09.2021'!$AI$33</f>
        <v>0</v>
      </c>
      <c r="W24" s="6">
        <f t="shared" si="1"/>
        <v>0</v>
      </c>
      <c r="X24" s="51">
        <f t="shared" si="2"/>
        <v>0</v>
      </c>
      <c r="Y24" s="7"/>
      <c r="Z24" s="119"/>
      <c r="AA24" s="7"/>
      <c r="AB24" s="7"/>
      <c r="AC24" s="7"/>
      <c r="AD24" s="78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[2]План!X18</f>
        <v>0</v>
      </c>
      <c r="D25" s="56">
        <f>[2]План!Y18</f>
        <v>0</v>
      </c>
      <c r="E25" s="5">
        <f>[3]План!X18</f>
        <v>0</v>
      </c>
      <c r="F25" s="47">
        <f>[3]План!Y18</f>
        <v>0</v>
      </c>
      <c r="G25" s="5">
        <f>'[4]Объемы на 01.09.2021'!$AD$33</f>
        <v>0</v>
      </c>
      <c r="H25" s="47">
        <f>'[4]фин.обеспеч.на 01.09.2021'!$AD$33</f>
        <v>0</v>
      </c>
      <c r="I25" s="6">
        <f t="shared" si="0"/>
        <v>0</v>
      </c>
      <c r="J25" s="51">
        <f t="shared" si="0"/>
        <v>0</v>
      </c>
      <c r="K25" s="7"/>
      <c r="L25" s="47"/>
      <c r="M25" s="7"/>
      <c r="N25" s="7"/>
      <c r="O25" s="7"/>
      <c r="P25" s="78"/>
      <c r="Q25" s="4">
        <f>[2]План!AF18+[2]План!AH18</f>
        <v>0</v>
      </c>
      <c r="R25" s="56">
        <f>[2]План!AG18+[2]План!AI18</f>
        <v>0</v>
      </c>
      <c r="S25" s="5">
        <f>[3]План!AF18+[3]План!AH18</f>
        <v>0</v>
      </c>
      <c r="T25" s="47">
        <f>[3]План!AG18+[3]План!AI18</f>
        <v>0</v>
      </c>
      <c r="U25" s="5">
        <f>'[4]Объемы на 01.09.2021'!$AI$34</f>
        <v>78</v>
      </c>
      <c r="V25" s="47">
        <f>'[4]фин.обеспеч.на 01.09.2021'!$AI$34</f>
        <v>4520.8437773437499</v>
      </c>
      <c r="W25" s="6">
        <f t="shared" si="1"/>
        <v>0</v>
      </c>
      <c r="X25" s="51">
        <f t="shared" si="2"/>
        <v>0</v>
      </c>
      <c r="Y25" s="7"/>
      <c r="Z25" s="119"/>
      <c r="AA25" s="7"/>
      <c r="AB25" s="7"/>
      <c r="AC25" s="7"/>
      <c r="AD25" s="78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[2]План!X19</f>
        <v>0</v>
      </c>
      <c r="D26" s="56">
        <f>[2]План!Y19</f>
        <v>0</v>
      </c>
      <c r="E26" s="5">
        <f>[3]План!X19</f>
        <v>0</v>
      </c>
      <c r="F26" s="47">
        <f>[3]План!Y19</f>
        <v>0</v>
      </c>
      <c r="G26" s="5">
        <f>'[4]Объемы на 01.09.2021'!$AD$34</f>
        <v>0</v>
      </c>
      <c r="H26" s="47">
        <f>'[4]фин.обеспеч.на 01.09.2021'!$AD$34</f>
        <v>0</v>
      </c>
      <c r="I26" s="6">
        <f t="shared" si="0"/>
        <v>0</v>
      </c>
      <c r="J26" s="51">
        <f t="shared" si="0"/>
        <v>0</v>
      </c>
      <c r="K26" s="7"/>
      <c r="L26" s="47"/>
      <c r="M26" s="7"/>
      <c r="N26" s="7"/>
      <c r="O26" s="7"/>
      <c r="P26" s="78"/>
      <c r="Q26" s="4">
        <f>[2]План!AF19+[2]План!AH19</f>
        <v>0</v>
      </c>
      <c r="R26" s="56">
        <f>[2]План!AG19+[2]План!AI19</f>
        <v>0</v>
      </c>
      <c r="S26" s="5">
        <f>[3]План!AF19+[3]План!AH19</f>
        <v>0</v>
      </c>
      <c r="T26" s="47">
        <f>[3]План!AG19+[3]План!AI19</f>
        <v>0</v>
      </c>
      <c r="U26" s="5">
        <f>'[4]Объемы на 01.09.2021'!$AI$35</f>
        <v>0</v>
      </c>
      <c r="V26" s="47">
        <f>'[4]фин.обеспеч.на 01.09.2021'!$AI$35</f>
        <v>0</v>
      </c>
      <c r="W26" s="6">
        <f t="shared" si="1"/>
        <v>0</v>
      </c>
      <c r="X26" s="51">
        <f t="shared" si="2"/>
        <v>0</v>
      </c>
      <c r="Y26" s="7"/>
      <c r="Z26" s="119"/>
      <c r="AA26" s="7"/>
      <c r="AB26" s="7"/>
      <c r="AC26" s="7"/>
      <c r="AD26" s="78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[2]План!X20</f>
        <v>0</v>
      </c>
      <c r="D27" s="56">
        <f>[2]План!Y20</f>
        <v>0</v>
      </c>
      <c r="E27" s="5">
        <f>[3]План!X20</f>
        <v>0</v>
      </c>
      <c r="F27" s="47">
        <f>[3]План!Y20</f>
        <v>0</v>
      </c>
      <c r="G27" s="5">
        <f>'[4]Объемы на 01.09.2021'!$AD$37</f>
        <v>0</v>
      </c>
      <c r="H27" s="47">
        <f>'[4]фин.обеспеч.на 01.09.2021'!$AD$37</f>
        <v>0</v>
      </c>
      <c r="I27" s="6">
        <f t="shared" si="0"/>
        <v>0</v>
      </c>
      <c r="J27" s="51">
        <f t="shared" si="0"/>
        <v>0</v>
      </c>
      <c r="K27" s="7"/>
      <c r="L27" s="47"/>
      <c r="M27" s="7"/>
      <c r="N27" s="7"/>
      <c r="O27" s="7"/>
      <c r="P27" s="78"/>
      <c r="Q27" s="4">
        <f>[2]План!AF20+[2]План!AH20</f>
        <v>0</v>
      </c>
      <c r="R27" s="56">
        <f>[2]План!AG20+[2]План!AI20</f>
        <v>0</v>
      </c>
      <c r="S27" s="5">
        <f>[3]План!AF20+[3]План!AH20</f>
        <v>0</v>
      </c>
      <c r="T27" s="47">
        <f>[3]План!AG20+[3]План!AI20</f>
        <v>0</v>
      </c>
      <c r="U27" s="5">
        <f>'[4]Объемы на 01.09.2021'!$AI$36</f>
        <v>0</v>
      </c>
      <c r="V27" s="47">
        <f>'[4]фин.обеспеч.на 01.09.2021'!$AI$36</f>
        <v>0</v>
      </c>
      <c r="W27" s="6">
        <f t="shared" si="1"/>
        <v>0</v>
      </c>
      <c r="X27" s="51">
        <f t="shared" si="2"/>
        <v>0</v>
      </c>
      <c r="Y27" s="7"/>
      <c r="Z27" s="119"/>
      <c r="AA27" s="7"/>
      <c r="AB27" s="7"/>
      <c r="AC27" s="7"/>
      <c r="AD27" s="78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[2]План!X21</f>
        <v>0</v>
      </c>
      <c r="D28" s="56">
        <f>[2]План!Y21</f>
        <v>0</v>
      </c>
      <c r="E28" s="5">
        <f>[3]План!X21</f>
        <v>0</v>
      </c>
      <c r="F28" s="47">
        <f>[3]План!Y21</f>
        <v>0</v>
      </c>
      <c r="G28" s="5">
        <f>'[4]Объемы на 01.09.2021'!$AD$38</f>
        <v>0</v>
      </c>
      <c r="H28" s="47">
        <f>'[4]фин.обеспеч.на 01.09.2021'!$AD$38</f>
        <v>0</v>
      </c>
      <c r="I28" s="6">
        <f t="shared" si="0"/>
        <v>0</v>
      </c>
      <c r="J28" s="51">
        <f t="shared" si="0"/>
        <v>0</v>
      </c>
      <c r="K28" s="7"/>
      <c r="L28" s="47"/>
      <c r="M28" s="7"/>
      <c r="N28" s="7"/>
      <c r="O28" s="7"/>
      <c r="P28" s="78"/>
      <c r="Q28" s="4">
        <f>[2]План!AF21+[2]План!AH21</f>
        <v>0</v>
      </c>
      <c r="R28" s="56">
        <f>[2]План!AG21+[2]План!AI21</f>
        <v>0</v>
      </c>
      <c r="S28" s="5">
        <f>[3]План!AF21+[3]План!AH21</f>
        <v>0</v>
      </c>
      <c r="T28" s="47">
        <f>[3]План!AG21+[3]План!AI21</f>
        <v>0</v>
      </c>
      <c r="U28" s="5">
        <f>'[4]Объемы на 01.09.2021'!$AI$37</f>
        <v>85</v>
      </c>
      <c r="V28" s="47">
        <f>'[4]фин.обеспеч.на 01.09.2021'!$AI$37</f>
        <v>6095.3494453125004</v>
      </c>
      <c r="W28" s="6">
        <f t="shared" si="1"/>
        <v>0</v>
      </c>
      <c r="X28" s="51">
        <f t="shared" si="2"/>
        <v>0</v>
      </c>
      <c r="Y28" s="7"/>
      <c r="Z28" s="119"/>
      <c r="AA28" s="7"/>
      <c r="AB28" s="7"/>
      <c r="AC28" s="7"/>
      <c r="AD28" s="78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[2]План!X22</f>
        <v>0</v>
      </c>
      <c r="D29" s="56">
        <f>[2]План!Y22</f>
        <v>0</v>
      </c>
      <c r="E29" s="5">
        <f>[3]План!X22</f>
        <v>0</v>
      </c>
      <c r="F29" s="47">
        <f>[3]План!Y22</f>
        <v>0</v>
      </c>
      <c r="G29" s="5">
        <f>'[4]Объемы на 01.09.2021'!$AD$36</f>
        <v>0</v>
      </c>
      <c r="H29" s="47">
        <f>'[4]фин.обеспеч.на 01.09.2021'!$AD$36</f>
        <v>0</v>
      </c>
      <c r="I29" s="6">
        <f t="shared" si="0"/>
        <v>0</v>
      </c>
      <c r="J29" s="51">
        <f t="shared" si="0"/>
        <v>0</v>
      </c>
      <c r="K29" s="7"/>
      <c r="L29" s="47"/>
      <c r="M29" s="7"/>
      <c r="N29" s="7"/>
      <c r="O29" s="7"/>
      <c r="P29" s="78"/>
      <c r="Q29" s="4">
        <f>[2]План!AF22+[2]План!AH22</f>
        <v>0</v>
      </c>
      <c r="R29" s="56">
        <f>[2]План!AG22+[2]План!AI22</f>
        <v>0</v>
      </c>
      <c r="S29" s="5">
        <f>[3]План!AF22+[3]План!AH22</f>
        <v>0</v>
      </c>
      <c r="T29" s="47">
        <f>[3]План!AG22+[3]План!AI22</f>
        <v>0</v>
      </c>
      <c r="U29" s="5">
        <f>'[4]Объемы на 01.09.2021'!$AI$38</f>
        <v>27</v>
      </c>
      <c r="V29" s="47">
        <f>'[4]фин.обеспеч.на 01.09.2021'!$AI$38</f>
        <v>1834.59294140625</v>
      </c>
      <c r="W29" s="6">
        <f t="shared" si="1"/>
        <v>0</v>
      </c>
      <c r="X29" s="51">
        <f t="shared" si="2"/>
        <v>0</v>
      </c>
      <c r="Y29" s="7"/>
      <c r="Z29" s="119"/>
      <c r="AA29" s="7"/>
      <c r="AB29" s="7"/>
      <c r="AC29" s="7"/>
      <c r="AD29" s="78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[2]План!X23</f>
        <v>0</v>
      </c>
      <c r="D30" s="56">
        <f>[2]План!Y23</f>
        <v>0</v>
      </c>
      <c r="E30" s="5">
        <f>[3]План!X23</f>
        <v>0</v>
      </c>
      <c r="F30" s="47">
        <f>[3]План!Y23</f>
        <v>0</v>
      </c>
      <c r="G30" s="5">
        <f>'[4]Объемы на 01.09.2021'!$AD$39</f>
        <v>0</v>
      </c>
      <c r="H30" s="47">
        <f>'[4]фин.обеспеч.на 01.09.2021'!$AD$39</f>
        <v>0</v>
      </c>
      <c r="I30" s="6">
        <f t="shared" si="0"/>
        <v>0</v>
      </c>
      <c r="J30" s="51">
        <f t="shared" si="0"/>
        <v>0</v>
      </c>
      <c r="K30" s="7"/>
      <c r="L30" s="47"/>
      <c r="M30" s="7"/>
      <c r="N30" s="7"/>
      <c r="O30" s="7"/>
      <c r="P30" s="78"/>
      <c r="Q30" s="4">
        <f>[2]План!AF23+[2]План!AH23</f>
        <v>0</v>
      </c>
      <c r="R30" s="56">
        <f>[2]План!AG23+[2]План!AI23</f>
        <v>0</v>
      </c>
      <c r="S30" s="5">
        <f>[3]План!AF23+[3]План!AH23</f>
        <v>0</v>
      </c>
      <c r="T30" s="47">
        <f>[3]План!AG23+[3]План!AI23</f>
        <v>0</v>
      </c>
      <c r="U30" s="5">
        <f>'[4]Объемы на 01.09.2021'!$AI$39</f>
        <v>0</v>
      </c>
      <c r="V30" s="47">
        <f>'[4]фин.обеспеч.на 01.09.2021'!$AI$39</f>
        <v>0</v>
      </c>
      <c r="W30" s="6">
        <f t="shared" si="1"/>
        <v>0</v>
      </c>
      <c r="X30" s="51">
        <f t="shared" si="2"/>
        <v>0</v>
      </c>
      <c r="Y30" s="7"/>
      <c r="Z30" s="119"/>
      <c r="AA30" s="7"/>
      <c r="AB30" s="7"/>
      <c r="AC30" s="7"/>
      <c r="AD30" s="78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[2]План!X24</f>
        <v>0</v>
      </c>
      <c r="D31" s="56">
        <f>[2]План!Y24</f>
        <v>0</v>
      </c>
      <c r="E31" s="5">
        <f>[3]План!X24</f>
        <v>0</v>
      </c>
      <c r="F31" s="47">
        <f>[3]План!Y24</f>
        <v>0</v>
      </c>
      <c r="G31" s="5"/>
      <c r="H31" s="47"/>
      <c r="I31" s="6">
        <f t="shared" si="0"/>
        <v>0</v>
      </c>
      <c r="J31" s="51">
        <f t="shared" si="0"/>
        <v>0</v>
      </c>
      <c r="K31" s="7"/>
      <c r="L31" s="47"/>
      <c r="M31" s="7"/>
      <c r="N31" s="7"/>
      <c r="O31" s="7"/>
      <c r="P31" s="78"/>
      <c r="Q31" s="4">
        <f>[2]План!AF24+[2]План!AH24</f>
        <v>0</v>
      </c>
      <c r="R31" s="56">
        <f>[2]План!AG24+[2]План!AI24</f>
        <v>0</v>
      </c>
      <c r="S31" s="5">
        <f>[3]План!AF24+[3]План!AH24</f>
        <v>0</v>
      </c>
      <c r="T31" s="47">
        <f>[3]План!AG24+[3]План!AI24</f>
        <v>0</v>
      </c>
      <c r="U31" s="5">
        <f>'[4]Объемы на 01.09.2021'!$AI$71</f>
        <v>0</v>
      </c>
      <c r="V31" s="47">
        <f>'[4]фин.обеспеч.на 01.09.2021'!$AI$71</f>
        <v>0</v>
      </c>
      <c r="W31" s="6">
        <f t="shared" si="1"/>
        <v>0</v>
      </c>
      <c r="X31" s="51">
        <f t="shared" si="2"/>
        <v>0</v>
      </c>
      <c r="Y31" s="7"/>
      <c r="Z31" s="119"/>
      <c r="AA31" s="7"/>
      <c r="AB31" s="7"/>
      <c r="AC31" s="7"/>
      <c r="AD31" s="78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[2]План!X25</f>
        <v>0</v>
      </c>
      <c r="D32" s="56">
        <f>[2]План!Y25</f>
        <v>0</v>
      </c>
      <c r="E32" s="5">
        <f>[3]План!X25</f>
        <v>0</v>
      </c>
      <c r="F32" s="47">
        <f>[3]План!Y25</f>
        <v>0</v>
      </c>
      <c r="G32" s="5">
        <f>'[4]Объемы на 01.09.2021'!$AD$60</f>
        <v>0</v>
      </c>
      <c r="H32" s="47">
        <f>'[4]фин.обеспеч.на 01.09.2021'!$AD$60</f>
        <v>0</v>
      </c>
      <c r="I32" s="6">
        <f t="shared" si="0"/>
        <v>0</v>
      </c>
      <c r="J32" s="51">
        <f t="shared" si="0"/>
        <v>0</v>
      </c>
      <c r="K32" s="7"/>
      <c r="L32" s="47"/>
      <c r="M32" s="7"/>
      <c r="N32" s="7"/>
      <c r="O32" s="7"/>
      <c r="P32" s="78"/>
      <c r="Q32" s="4">
        <f>[2]План!AF25+[2]План!AH25</f>
        <v>0</v>
      </c>
      <c r="R32" s="56">
        <f>[2]План!AG25+[2]План!AI25</f>
        <v>0</v>
      </c>
      <c r="S32" s="5">
        <f>[3]План!AF25+[3]План!AH25</f>
        <v>0</v>
      </c>
      <c r="T32" s="47">
        <f>[3]План!AG25+[3]План!AI25</f>
        <v>0</v>
      </c>
      <c r="U32" s="5">
        <f>'[4]Объемы на 01.09.2021'!$AI$40</f>
        <v>0</v>
      </c>
      <c r="V32" s="47">
        <f>'[4]фин.обеспеч.на 01.09.2021'!$AI$40</f>
        <v>0</v>
      </c>
      <c r="W32" s="6">
        <f t="shared" si="1"/>
        <v>0</v>
      </c>
      <c r="X32" s="51">
        <f t="shared" si="2"/>
        <v>0</v>
      </c>
      <c r="Y32" s="7"/>
      <c r="Z32" s="119"/>
      <c r="AA32" s="7"/>
      <c r="AB32" s="7"/>
      <c r="AC32" s="7"/>
      <c r="AD32" s="78"/>
    </row>
    <row r="33" spans="1:30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[2]План!X26</f>
        <v>0</v>
      </c>
      <c r="D33" s="56">
        <f>[2]План!Y26</f>
        <v>0</v>
      </c>
      <c r="E33" s="5">
        <f>[3]План!X26</f>
        <v>0</v>
      </c>
      <c r="F33" s="47">
        <f>[3]План!Y26</f>
        <v>0</v>
      </c>
      <c r="G33" s="5">
        <f>'[4]Объемы на 01.09.2021'!$AD$59</f>
        <v>0</v>
      </c>
      <c r="H33" s="47">
        <f>'[4]фин.обеспеч.на 01.09.2021'!$AD$59</f>
        <v>0</v>
      </c>
      <c r="I33" s="6">
        <f t="shared" si="0"/>
        <v>0</v>
      </c>
      <c r="J33" s="51">
        <f t="shared" si="0"/>
        <v>0</v>
      </c>
      <c r="K33" s="7"/>
      <c r="L33" s="47"/>
      <c r="M33" s="7"/>
      <c r="N33" s="7"/>
      <c r="O33" s="7"/>
      <c r="P33" s="78"/>
      <c r="Q33" s="4">
        <f>[2]План!AF26+[2]План!AH26</f>
        <v>0</v>
      </c>
      <c r="R33" s="56">
        <f>[2]План!AG26+[2]План!AI26</f>
        <v>0</v>
      </c>
      <c r="S33" s="5">
        <f>[3]План!AF26+[3]План!AH26</f>
        <v>0</v>
      </c>
      <c r="T33" s="47">
        <f>[3]План!AG26+[3]План!AI26</f>
        <v>0</v>
      </c>
      <c r="U33" s="5">
        <f>'[4]Объемы на 01.09.2021'!$AI$41</f>
        <v>0</v>
      </c>
      <c r="V33" s="47">
        <f>'[4]фин.обеспеч.на 01.09.2021'!$AI$41</f>
        <v>0</v>
      </c>
      <c r="W33" s="6">
        <f t="shared" si="1"/>
        <v>0</v>
      </c>
      <c r="X33" s="51">
        <f t="shared" si="2"/>
        <v>0</v>
      </c>
      <c r="Y33" s="7"/>
      <c r="Z33" s="119"/>
      <c r="AA33" s="7"/>
      <c r="AB33" s="7"/>
      <c r="AC33" s="7"/>
      <c r="AD33" s="78"/>
    </row>
    <row r="34" spans="1:30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[2]План!X27</f>
        <v>6770</v>
      </c>
      <c r="D34" s="56">
        <f>[2]План!Y27</f>
        <v>530328.31999999995</v>
      </c>
      <c r="E34" s="5">
        <f>[3]План!X27</f>
        <v>6770</v>
      </c>
      <c r="F34" s="47">
        <f>[3]План!Y27</f>
        <v>530328.31999999995</v>
      </c>
      <c r="G34" s="5">
        <f>'[4]Объемы на 01.09.2021'!$AD$40</f>
        <v>0</v>
      </c>
      <c r="H34" s="47">
        <f>'[4]фин.обеспеч.на 01.09.2021'!$AD$40</f>
        <v>0</v>
      </c>
      <c r="I34" s="6">
        <f t="shared" si="0"/>
        <v>0</v>
      </c>
      <c r="J34" s="51">
        <f t="shared" si="0"/>
        <v>0</v>
      </c>
      <c r="K34" s="7"/>
      <c r="L34" s="316"/>
      <c r="M34" s="7"/>
      <c r="N34" s="7"/>
      <c r="O34" s="7"/>
      <c r="P34" s="78"/>
      <c r="Q34" s="4">
        <f>[2]План!AF27+[2]План!AH27</f>
        <v>0</v>
      </c>
      <c r="R34" s="56">
        <f>[2]План!AG27+[2]План!AI27</f>
        <v>0</v>
      </c>
      <c r="S34" s="5">
        <f>[3]План!AF27+[3]План!AH27</f>
        <v>0</v>
      </c>
      <c r="T34" s="47">
        <f>[3]План!AG27+[3]План!AI27</f>
        <v>0</v>
      </c>
      <c r="U34" s="5">
        <f>'[4]Объемы на 01.09.2021'!$AI$42</f>
        <v>0</v>
      </c>
      <c r="V34" s="47">
        <f>'[4]фин.обеспеч.на 01.09.2021'!$AI$42</f>
        <v>0</v>
      </c>
      <c r="W34" s="6">
        <f t="shared" si="1"/>
        <v>0</v>
      </c>
      <c r="X34" s="51">
        <f t="shared" si="2"/>
        <v>0</v>
      </c>
      <c r="Y34" s="7"/>
      <c r="Z34" s="119"/>
      <c r="AA34" s="7"/>
      <c r="AB34" s="7"/>
      <c r="AC34" s="7"/>
      <c r="AD34" s="78"/>
    </row>
    <row r="35" spans="1:30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[2]План!X28</f>
        <v>0</v>
      </c>
      <c r="D35" s="56">
        <f>[2]План!Y28</f>
        <v>0</v>
      </c>
      <c r="E35" s="5">
        <f>[3]План!X28</f>
        <v>0</v>
      </c>
      <c r="F35" s="47">
        <f>[3]План!Y28</f>
        <v>0</v>
      </c>
      <c r="G35" s="5">
        <f>'[4]Объемы на 01.09.2021'!$AD$41</f>
        <v>0</v>
      </c>
      <c r="H35" s="47">
        <f>'[4]фин.обеспеч.на 01.09.2021'!$AD$41</f>
        <v>0</v>
      </c>
      <c r="I35" s="6">
        <f t="shared" si="0"/>
        <v>0</v>
      </c>
      <c r="J35" s="51">
        <f t="shared" si="0"/>
        <v>0</v>
      </c>
      <c r="K35" s="7"/>
      <c r="L35" s="47"/>
      <c r="M35" s="7"/>
      <c r="N35" s="7"/>
      <c r="O35" s="7"/>
      <c r="P35" s="78"/>
      <c r="Q35" s="4">
        <f>[2]План!AF28+[2]План!AH28</f>
        <v>0</v>
      </c>
      <c r="R35" s="56">
        <f>[2]План!AG28+[2]План!AI28</f>
        <v>0</v>
      </c>
      <c r="S35" s="5">
        <f>[3]План!AF28+[3]План!AH28</f>
        <v>0</v>
      </c>
      <c r="T35" s="47">
        <f>[3]План!AG28+[3]План!AI28</f>
        <v>0</v>
      </c>
      <c r="U35" s="5">
        <f>'[4]Объемы на 01.09.2021'!$AI$43</f>
        <v>0</v>
      </c>
      <c r="V35" s="47">
        <f>'[4]фин.обеспеч.на 01.09.2021'!$AI$43</f>
        <v>0</v>
      </c>
      <c r="W35" s="6">
        <f t="shared" si="1"/>
        <v>0</v>
      </c>
      <c r="X35" s="51">
        <f t="shared" si="2"/>
        <v>0</v>
      </c>
      <c r="Y35" s="7"/>
      <c r="Z35" s="119"/>
      <c r="AA35" s="7"/>
      <c r="AB35" s="7"/>
      <c r="AC35" s="7"/>
      <c r="AD35" s="78"/>
    </row>
    <row r="36" spans="1:30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[2]План!X29</f>
        <v>1892</v>
      </c>
      <c r="D36" s="56">
        <f>[2]План!Y29</f>
        <v>133285.91</v>
      </c>
      <c r="E36" s="5">
        <f>[3]План!X29</f>
        <v>1892</v>
      </c>
      <c r="F36" s="47">
        <f>[3]План!Y29</f>
        <v>133285.91</v>
      </c>
      <c r="G36" s="5">
        <f>'[4]Объемы на 01.09.2021'!$AD$48</f>
        <v>0</v>
      </c>
      <c r="H36" s="47">
        <f>'[4]фин.обеспеч.на 01.09.2021'!$AD$48</f>
        <v>0</v>
      </c>
      <c r="I36" s="6">
        <f t="shared" si="0"/>
        <v>0</v>
      </c>
      <c r="J36" s="51">
        <f t="shared" si="0"/>
        <v>0</v>
      </c>
      <c r="K36" s="7"/>
      <c r="L36" s="47"/>
      <c r="M36" s="7"/>
      <c r="N36" s="7"/>
      <c r="O36" s="7"/>
      <c r="P36" s="78"/>
      <c r="Q36" s="4">
        <f>[2]План!AF29+[2]План!AH29</f>
        <v>0</v>
      </c>
      <c r="R36" s="56">
        <f>[2]План!AG29+[2]План!AI29</f>
        <v>0</v>
      </c>
      <c r="S36" s="5">
        <f>[3]План!AF29+[3]План!AH29</f>
        <v>0</v>
      </c>
      <c r="T36" s="47">
        <f>[3]План!AG29+[3]План!AI29</f>
        <v>0</v>
      </c>
      <c r="U36" s="5">
        <f>'[4]Объемы на 01.09.2021'!$AI$44</f>
        <v>0</v>
      </c>
      <c r="V36" s="47">
        <f>'[4]фин.обеспеч.на 01.09.2021'!$AI$44</f>
        <v>0</v>
      </c>
      <c r="W36" s="6">
        <f t="shared" si="1"/>
        <v>0</v>
      </c>
      <c r="X36" s="51">
        <f t="shared" si="2"/>
        <v>0</v>
      </c>
      <c r="Y36" s="7"/>
      <c r="Z36" s="119"/>
      <c r="AA36" s="7"/>
      <c r="AB36" s="7"/>
      <c r="AC36" s="7"/>
      <c r="AD36" s="78"/>
    </row>
    <row r="37" spans="1:30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[2]План!X30</f>
        <v>96</v>
      </c>
      <c r="D37" s="56">
        <f>[2]План!Y30</f>
        <v>3383.58</v>
      </c>
      <c r="E37" s="5">
        <f>[3]План!X30</f>
        <v>96</v>
      </c>
      <c r="F37" s="47">
        <f>[3]План!Y30</f>
        <v>3383.58</v>
      </c>
      <c r="G37" s="5">
        <f>'[4]Объемы на 01.09.2021'!$AD$56</f>
        <v>0</v>
      </c>
      <c r="H37" s="47">
        <f>'[4]фин.обеспеч.на 01.09.2021'!$AD$56</f>
        <v>0</v>
      </c>
      <c r="I37" s="6">
        <f t="shared" si="0"/>
        <v>0</v>
      </c>
      <c r="J37" s="51">
        <f t="shared" si="0"/>
        <v>0</v>
      </c>
      <c r="K37" s="7"/>
      <c r="L37" s="47"/>
      <c r="M37" s="7"/>
      <c r="N37" s="7"/>
      <c r="O37" s="7"/>
      <c r="P37" s="78"/>
      <c r="Q37" s="4">
        <f>[2]План!AF30+[2]План!AH30</f>
        <v>0</v>
      </c>
      <c r="R37" s="56">
        <f>[2]План!AG30+[2]План!AI30</f>
        <v>0</v>
      </c>
      <c r="S37" s="5">
        <f>[3]План!AF30+[3]План!AH30</f>
        <v>0</v>
      </c>
      <c r="T37" s="47">
        <f>[3]План!AG30+[3]План!AI30</f>
        <v>0</v>
      </c>
      <c r="U37" s="5">
        <f>'[4]Объемы на 01.09.2021'!$AI$45</f>
        <v>0</v>
      </c>
      <c r="V37" s="47">
        <f>'[4]фин.обеспеч.на 01.09.2021'!$AI$45</f>
        <v>0</v>
      </c>
      <c r="W37" s="6">
        <f t="shared" si="1"/>
        <v>0</v>
      </c>
      <c r="X37" s="51">
        <f t="shared" si="2"/>
        <v>0</v>
      </c>
      <c r="Y37" s="7"/>
      <c r="Z37" s="119"/>
      <c r="AA37" s="7"/>
      <c r="AB37" s="7"/>
      <c r="AC37" s="7"/>
      <c r="AD37" s="78"/>
    </row>
    <row r="38" spans="1:30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[2]План!X31</f>
        <v>811</v>
      </c>
      <c r="D38" s="56">
        <f>[2]План!Y31</f>
        <v>52808.26</v>
      </c>
      <c r="E38" s="5">
        <f>[3]План!X31</f>
        <v>811</v>
      </c>
      <c r="F38" s="47">
        <f>[3]План!Y31</f>
        <v>52808.26</v>
      </c>
      <c r="G38" s="5">
        <f>'[4]Объемы на 01.09.2021'!$AD$55</f>
        <v>0</v>
      </c>
      <c r="H38" s="47">
        <f>'[4]фин.обеспеч.на 01.09.2021'!$AD$55</f>
        <v>0</v>
      </c>
      <c r="I38" s="6">
        <f t="shared" si="0"/>
        <v>0</v>
      </c>
      <c r="J38" s="51">
        <f t="shared" si="0"/>
        <v>0</v>
      </c>
      <c r="K38" s="7"/>
      <c r="L38" s="47"/>
      <c r="M38" s="7"/>
      <c r="N38" s="7"/>
      <c r="O38" s="7"/>
      <c r="P38" s="78"/>
      <c r="Q38" s="4">
        <f>[2]План!AF31+[2]План!AH31</f>
        <v>0</v>
      </c>
      <c r="R38" s="56">
        <f>[2]План!AG31+[2]План!AI31</f>
        <v>0</v>
      </c>
      <c r="S38" s="5">
        <f>[3]План!AF31+[3]План!AH31</f>
        <v>0</v>
      </c>
      <c r="T38" s="47">
        <f>[3]План!AG31+[3]План!AI31</f>
        <v>0</v>
      </c>
      <c r="U38" s="5">
        <f>'[4]Объемы на 01.09.2021'!$AI$46</f>
        <v>0</v>
      </c>
      <c r="V38" s="47">
        <f>'[4]фин.обеспеч.на 01.09.2021'!$AI$46</f>
        <v>0</v>
      </c>
      <c r="W38" s="6">
        <f t="shared" si="1"/>
        <v>0</v>
      </c>
      <c r="X38" s="51">
        <f t="shared" si="2"/>
        <v>0</v>
      </c>
      <c r="Y38" s="7"/>
      <c r="Z38" s="119"/>
      <c r="AA38" s="7"/>
      <c r="AB38" s="7"/>
      <c r="AC38" s="7"/>
      <c r="AD38" s="78"/>
    </row>
    <row r="39" spans="1:30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[2]План!X32</f>
        <v>201</v>
      </c>
      <c r="D39" s="56">
        <f>[2]План!Y32</f>
        <v>59548.76</v>
      </c>
      <c r="E39" s="5">
        <f>[3]План!X32</f>
        <v>201</v>
      </c>
      <c r="F39" s="47">
        <f>[3]План!Y32</f>
        <v>59548.76</v>
      </c>
      <c r="G39" s="5">
        <f>'[4]Объемы на 01.09.2021'!$AD$54</f>
        <v>0</v>
      </c>
      <c r="H39" s="47">
        <f>'[4]фин.обеспеч.на 01.09.2021'!$AD$54</f>
        <v>0</v>
      </c>
      <c r="I39" s="6">
        <f t="shared" si="0"/>
        <v>0</v>
      </c>
      <c r="J39" s="51">
        <f t="shared" si="0"/>
        <v>0</v>
      </c>
      <c r="K39" s="7"/>
      <c r="L39" s="47"/>
      <c r="M39" s="7"/>
      <c r="N39" s="7"/>
      <c r="O39" s="7"/>
      <c r="P39" s="78"/>
      <c r="Q39" s="4">
        <f>[2]План!AF32+[2]План!AH32</f>
        <v>0</v>
      </c>
      <c r="R39" s="56">
        <f>[2]План!AG32+[2]План!AI32</f>
        <v>0</v>
      </c>
      <c r="S39" s="5">
        <f>[3]План!AF32+[3]План!AH32</f>
        <v>0</v>
      </c>
      <c r="T39" s="47">
        <f>[3]План!AG32+[3]План!AI32</f>
        <v>0</v>
      </c>
      <c r="U39" s="5">
        <f>'[4]Объемы на 01.09.2021'!$AI$48</f>
        <v>0</v>
      </c>
      <c r="V39" s="47">
        <f>'[4]фин.обеспеч.на 01.09.2021'!$AI$48</f>
        <v>0</v>
      </c>
      <c r="W39" s="6">
        <f t="shared" si="1"/>
        <v>0</v>
      </c>
      <c r="X39" s="51">
        <f t="shared" si="2"/>
        <v>0</v>
      </c>
      <c r="Y39" s="7"/>
      <c r="Z39" s="119"/>
      <c r="AA39" s="7"/>
      <c r="AB39" s="7"/>
      <c r="AC39" s="7"/>
      <c r="AD39" s="78"/>
    </row>
    <row r="40" spans="1:30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[2]План!X33</f>
        <v>455</v>
      </c>
      <c r="D40" s="56">
        <f>[2]План!Y33</f>
        <v>25509.99</v>
      </c>
      <c r="E40" s="5">
        <f>[3]План!X33</f>
        <v>455</v>
      </c>
      <c r="F40" s="47">
        <f>[3]План!Y33</f>
        <v>25509.99</v>
      </c>
      <c r="G40" s="5">
        <f>'[4]Объемы на 01.09.2021'!$AD$44</f>
        <v>0</v>
      </c>
      <c r="H40" s="47">
        <f>'[4]фин.обеспеч.на 01.09.2021'!$AD$44</f>
        <v>0</v>
      </c>
      <c r="I40" s="6">
        <f t="shared" si="0"/>
        <v>0</v>
      </c>
      <c r="J40" s="51">
        <f t="shared" si="0"/>
        <v>0</v>
      </c>
      <c r="K40" s="7"/>
      <c r="L40" s="47"/>
      <c r="M40" s="7"/>
      <c r="N40" s="7"/>
      <c r="O40" s="7"/>
      <c r="P40" s="78"/>
      <c r="Q40" s="4">
        <f>[2]План!AF33+[2]План!AH33</f>
        <v>0</v>
      </c>
      <c r="R40" s="56">
        <f>[2]План!AG33+[2]План!AI33</f>
        <v>0</v>
      </c>
      <c r="S40" s="5">
        <f>[3]План!AF33+[3]План!AH33</f>
        <v>0</v>
      </c>
      <c r="T40" s="47">
        <f>[3]План!AG33+[3]План!AI33</f>
        <v>0</v>
      </c>
      <c r="U40" s="5">
        <f>'[4]Объемы на 01.09.2021'!$AI$49</f>
        <v>0</v>
      </c>
      <c r="V40" s="47">
        <f>'[4]фин.обеспеч.на 01.09.2021'!$AI$49</f>
        <v>0</v>
      </c>
      <c r="W40" s="6">
        <f t="shared" si="1"/>
        <v>0</v>
      </c>
      <c r="X40" s="51">
        <f t="shared" si="2"/>
        <v>0</v>
      </c>
      <c r="Y40" s="7"/>
      <c r="Z40" s="119"/>
      <c r="AA40" s="7"/>
      <c r="AB40" s="7"/>
      <c r="AC40" s="7"/>
      <c r="AD40" s="78"/>
    </row>
    <row r="41" spans="1:30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[2]План!X34</f>
        <v>555</v>
      </c>
      <c r="D41" s="56">
        <f>[2]План!Y34</f>
        <v>25959.43</v>
      </c>
      <c r="E41" s="5">
        <f>[3]План!X34</f>
        <v>555</v>
      </c>
      <c r="F41" s="47">
        <f>[3]План!Y34</f>
        <v>25959.43</v>
      </c>
      <c r="G41" s="5">
        <f>'[4]Объемы на 01.09.2021'!$AD$45</f>
        <v>0</v>
      </c>
      <c r="H41" s="47">
        <f>'[4]фин.обеспеч.на 01.09.2021'!$AD$45</f>
        <v>0</v>
      </c>
      <c r="I41" s="6">
        <f t="shared" si="0"/>
        <v>0</v>
      </c>
      <c r="J41" s="51">
        <f>F41-D41</f>
        <v>0</v>
      </c>
      <c r="K41" s="7"/>
      <c r="L41" s="47"/>
      <c r="M41" s="7"/>
      <c r="N41" s="7"/>
      <c r="O41" s="7"/>
      <c r="P41" s="78"/>
      <c r="Q41" s="4">
        <f>[2]План!AF34+[2]План!AH34</f>
        <v>0</v>
      </c>
      <c r="R41" s="56">
        <f>[2]План!AG34+[2]План!AI34</f>
        <v>0</v>
      </c>
      <c r="S41" s="5">
        <f>[3]План!AF34+[3]План!AH34</f>
        <v>0</v>
      </c>
      <c r="T41" s="47">
        <f>[3]План!AG34+[3]План!AI34</f>
        <v>0</v>
      </c>
      <c r="U41" s="5">
        <f>'[4]Объемы на 01.09.2021'!$AI$50</f>
        <v>0</v>
      </c>
      <c r="V41" s="47">
        <f>'[4]фин.обеспеч.на 01.09.2021'!$AI$50</f>
        <v>0</v>
      </c>
      <c r="W41" s="6">
        <f t="shared" si="1"/>
        <v>0</v>
      </c>
      <c r="X41" s="51">
        <f t="shared" si="2"/>
        <v>0</v>
      </c>
      <c r="Y41" s="7"/>
      <c r="Z41" s="119"/>
      <c r="AA41" s="7"/>
      <c r="AB41" s="7"/>
      <c r="AC41" s="7"/>
      <c r="AD41" s="78"/>
    </row>
    <row r="42" spans="1:30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[2]План!X35</f>
        <v>520</v>
      </c>
      <c r="D42" s="56">
        <f>[2]План!Y35</f>
        <v>32418.06</v>
      </c>
      <c r="E42" s="5">
        <f>[3]План!X35</f>
        <v>520</v>
      </c>
      <c r="F42" s="47">
        <f>[3]План!Y35</f>
        <v>33938.06</v>
      </c>
      <c r="G42" s="5">
        <f>'[4]Объемы на 01.09.2021'!$AD$43</f>
        <v>0</v>
      </c>
      <c r="H42" s="47">
        <f>'[4]фин.обеспеч.на 01.09.2021'!$AD$43</f>
        <v>0</v>
      </c>
      <c r="I42" s="6">
        <f t="shared" si="0"/>
        <v>0</v>
      </c>
      <c r="J42" s="51">
        <f t="shared" si="0"/>
        <v>1519.9999999999964</v>
      </c>
      <c r="K42" s="7"/>
      <c r="L42" s="47"/>
      <c r="M42" s="7"/>
      <c r="N42" s="7"/>
      <c r="O42" s="7"/>
      <c r="P42" s="78"/>
      <c r="Q42" s="4">
        <f>[2]План!AF35+[2]План!AH35</f>
        <v>0</v>
      </c>
      <c r="R42" s="56">
        <f>[2]План!AG35+[2]План!AI35</f>
        <v>0</v>
      </c>
      <c r="S42" s="5">
        <f>[3]План!AF35+[3]План!AH35</f>
        <v>0</v>
      </c>
      <c r="T42" s="47">
        <f>[3]План!AG35+[3]План!AI35</f>
        <v>0</v>
      </c>
      <c r="U42" s="5">
        <f>'[4]Объемы на 01.09.2021'!$AI$51</f>
        <v>0</v>
      </c>
      <c r="V42" s="47">
        <f>'[4]фин.обеспеч.на 01.09.2021'!$AI$51</f>
        <v>0</v>
      </c>
      <c r="W42" s="6">
        <f t="shared" si="1"/>
        <v>0</v>
      </c>
      <c r="X42" s="51">
        <f t="shared" si="2"/>
        <v>0</v>
      </c>
      <c r="Y42" s="7"/>
      <c r="Z42" s="119"/>
      <c r="AA42" s="7"/>
      <c r="AB42" s="7"/>
      <c r="AC42" s="7"/>
      <c r="AD42" s="78"/>
    </row>
    <row r="43" spans="1:30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[2]План!X36</f>
        <v>255</v>
      </c>
      <c r="D43" s="56">
        <f>[2]План!Y36</f>
        <v>13841.29</v>
      </c>
      <c r="E43" s="5">
        <f>[3]План!X36</f>
        <v>255</v>
      </c>
      <c r="F43" s="47">
        <f>[3]План!Y36</f>
        <v>13841.29</v>
      </c>
      <c r="G43" s="5">
        <f>'[4]Объемы на 01.09.2021'!$AD$58</f>
        <v>0</v>
      </c>
      <c r="H43" s="47">
        <f>'[4]фин.обеспеч.на 01.09.2021'!$AD$58</f>
        <v>0</v>
      </c>
      <c r="I43" s="6">
        <f t="shared" si="0"/>
        <v>0</v>
      </c>
      <c r="J43" s="51">
        <f t="shared" si="0"/>
        <v>0</v>
      </c>
      <c r="K43" s="7"/>
      <c r="L43" s="47"/>
      <c r="M43" s="7"/>
      <c r="N43" s="7"/>
      <c r="O43" s="7"/>
      <c r="P43" s="78"/>
      <c r="Q43" s="4">
        <f>[2]План!AF36+[2]План!AH36</f>
        <v>0</v>
      </c>
      <c r="R43" s="56">
        <f>[2]План!AG36+[2]План!AI36</f>
        <v>0</v>
      </c>
      <c r="S43" s="5">
        <f>[3]План!AF36+[3]План!AH36</f>
        <v>0</v>
      </c>
      <c r="T43" s="47">
        <f>[3]План!AG36+[3]План!AI36</f>
        <v>0</v>
      </c>
      <c r="U43" s="5">
        <f>'[4]Объемы на 01.09.2021'!$AI$52</f>
        <v>0</v>
      </c>
      <c r="V43" s="47">
        <f>'[4]фин.обеспеч.на 01.09.2021'!$AI$52</f>
        <v>0</v>
      </c>
      <c r="W43" s="6">
        <f t="shared" si="1"/>
        <v>0</v>
      </c>
      <c r="X43" s="51">
        <f t="shared" si="2"/>
        <v>0</v>
      </c>
      <c r="Y43" s="7"/>
      <c r="Z43" s="119"/>
      <c r="AA43" s="7"/>
      <c r="AB43" s="7"/>
      <c r="AC43" s="7"/>
      <c r="AD43" s="78"/>
    </row>
    <row r="44" spans="1:30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[2]План!X37</f>
        <v>837</v>
      </c>
      <c r="D44" s="56">
        <f>[2]План!Y37</f>
        <v>75373.179999999993</v>
      </c>
      <c r="E44" s="5">
        <f>[3]План!X37</f>
        <v>837</v>
      </c>
      <c r="F44" s="47">
        <f>[3]План!Y37</f>
        <v>75373.179999999993</v>
      </c>
      <c r="G44" s="5">
        <f>'[4]Объемы на 01.09.2021'!$AD$42</f>
        <v>0</v>
      </c>
      <c r="H44" s="47">
        <f>'[4]фин.обеспеч.на 01.09.2021'!$AD$42</f>
        <v>0</v>
      </c>
      <c r="I44" s="6">
        <f t="shared" si="0"/>
        <v>0</v>
      </c>
      <c r="J44" s="51">
        <f t="shared" si="0"/>
        <v>0</v>
      </c>
      <c r="K44" s="7"/>
      <c r="L44" s="47"/>
      <c r="M44" s="7"/>
      <c r="N44" s="7"/>
      <c r="O44" s="7"/>
      <c r="P44" s="78"/>
      <c r="Q44" s="4">
        <f>[2]План!AF37+[2]План!AH37</f>
        <v>0</v>
      </c>
      <c r="R44" s="56">
        <f>[2]План!AG37+[2]План!AI37</f>
        <v>0</v>
      </c>
      <c r="S44" s="5">
        <f>[3]План!AF37+[3]План!AH37</f>
        <v>0</v>
      </c>
      <c r="T44" s="47">
        <f>[3]План!AG37+[3]План!AI37</f>
        <v>0</v>
      </c>
      <c r="U44" s="5">
        <f>'[4]Объемы на 01.09.2021'!$AI$53</f>
        <v>0</v>
      </c>
      <c r="V44" s="47">
        <f>'[4]фин.обеспеч.на 01.09.2021'!$AI$53</f>
        <v>0</v>
      </c>
      <c r="W44" s="6">
        <f t="shared" si="1"/>
        <v>0</v>
      </c>
      <c r="X44" s="51">
        <f t="shared" si="2"/>
        <v>0</v>
      </c>
      <c r="Y44" s="7"/>
      <c r="Z44" s="119"/>
      <c r="AA44" s="7"/>
      <c r="AB44" s="7"/>
      <c r="AC44" s="7"/>
      <c r="AD44" s="78"/>
    </row>
    <row r="45" spans="1:30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[2]План!X38</f>
        <v>290</v>
      </c>
      <c r="D45" s="56">
        <f>[2]План!Y38</f>
        <v>14564.03</v>
      </c>
      <c r="E45" s="5">
        <f>[3]План!X38</f>
        <v>290</v>
      </c>
      <c r="F45" s="47">
        <f>[3]План!Y38</f>
        <v>14564.03</v>
      </c>
      <c r="G45" s="5">
        <f>'[4]Объемы на 01.09.2021'!$AD$47</f>
        <v>0</v>
      </c>
      <c r="H45" s="47">
        <f>'[4]фин.обеспеч.на 01.09.2021'!$AD$47</f>
        <v>0</v>
      </c>
      <c r="I45" s="6">
        <f t="shared" si="0"/>
        <v>0</v>
      </c>
      <c r="J45" s="51">
        <f t="shared" si="0"/>
        <v>0</v>
      </c>
      <c r="K45" s="7"/>
      <c r="L45" s="47"/>
      <c r="M45" s="7"/>
      <c r="N45" s="7"/>
      <c r="O45" s="7"/>
      <c r="P45" s="78"/>
      <c r="Q45" s="4">
        <f>[2]План!AF38+[2]План!AH38</f>
        <v>0</v>
      </c>
      <c r="R45" s="56">
        <f>[2]План!AG38+[2]План!AI38</f>
        <v>0</v>
      </c>
      <c r="S45" s="5">
        <f>[3]План!AF38+[3]План!AH38</f>
        <v>0</v>
      </c>
      <c r="T45" s="47">
        <f>[3]План!AG38+[3]План!AI38</f>
        <v>0</v>
      </c>
      <c r="U45" s="5">
        <f>'[4]Объемы на 01.09.2021'!$AI$54</f>
        <v>0</v>
      </c>
      <c r="V45" s="47">
        <f>'[4]фин.обеспеч.на 01.09.2021'!$AI$54</f>
        <v>0</v>
      </c>
      <c r="W45" s="6">
        <f t="shared" si="1"/>
        <v>0</v>
      </c>
      <c r="X45" s="51">
        <f t="shared" si="2"/>
        <v>0</v>
      </c>
      <c r="Y45" s="7"/>
      <c r="Z45" s="119"/>
      <c r="AA45" s="7"/>
      <c r="AB45" s="7"/>
      <c r="AC45" s="7"/>
      <c r="AD45" s="78"/>
    </row>
    <row r="46" spans="1:30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[2]План!X39</f>
        <v>266</v>
      </c>
      <c r="D46" s="56">
        <f>[2]План!Y39</f>
        <v>15337.43</v>
      </c>
      <c r="E46" s="5">
        <f>[3]План!X39</f>
        <v>266</v>
      </c>
      <c r="F46" s="47">
        <f>[3]План!Y39</f>
        <v>15337.43</v>
      </c>
      <c r="G46" s="5">
        <f>'[4]Объемы на 01.09.2021'!$AD$46</f>
        <v>0</v>
      </c>
      <c r="H46" s="47">
        <f>'[4]фин.обеспеч.на 01.09.2021'!$AD$46</f>
        <v>0</v>
      </c>
      <c r="I46" s="6">
        <f t="shared" si="0"/>
        <v>0</v>
      </c>
      <c r="J46" s="51">
        <f t="shared" si="0"/>
        <v>0</v>
      </c>
      <c r="K46" s="7"/>
      <c r="L46" s="47"/>
      <c r="M46" s="7"/>
      <c r="N46" s="7"/>
      <c r="O46" s="7"/>
      <c r="P46" s="78"/>
      <c r="Q46" s="4">
        <f>[2]План!AF39+[2]План!AH39</f>
        <v>0</v>
      </c>
      <c r="R46" s="56">
        <f>[2]План!AG39+[2]План!AI39</f>
        <v>0</v>
      </c>
      <c r="S46" s="5">
        <f>[3]План!AF39+[3]План!AH39</f>
        <v>0</v>
      </c>
      <c r="T46" s="47">
        <f>[3]План!AG39+[3]План!AI39</f>
        <v>0</v>
      </c>
      <c r="U46" s="5">
        <f>'[4]Объемы на 01.09.2021'!$AI$55</f>
        <v>0</v>
      </c>
      <c r="V46" s="47">
        <f>'[4]фин.обеспеч.на 01.09.2021'!$AI$55</f>
        <v>0</v>
      </c>
      <c r="W46" s="6">
        <f t="shared" si="1"/>
        <v>0</v>
      </c>
      <c r="X46" s="51">
        <f t="shared" si="2"/>
        <v>0</v>
      </c>
      <c r="Y46" s="7"/>
      <c r="Z46" s="119"/>
      <c r="AA46" s="7"/>
      <c r="AB46" s="7"/>
      <c r="AC46" s="7"/>
      <c r="AD46" s="78"/>
    </row>
    <row r="47" spans="1:30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[2]План!X40</f>
        <v>772</v>
      </c>
      <c r="D47" s="56">
        <f>[2]План!Y40</f>
        <v>32345.37</v>
      </c>
      <c r="E47" s="5">
        <f>[3]План!X40</f>
        <v>772</v>
      </c>
      <c r="F47" s="47">
        <f>[3]План!Y40</f>
        <v>32345.37</v>
      </c>
      <c r="G47" s="5">
        <f>'[4]Объемы на 01.09.2021'!$AD$29</f>
        <v>0</v>
      </c>
      <c r="H47" s="47">
        <f>'[4]фин.обеспеч.на 01.09.2021'!$AD$29</f>
        <v>0</v>
      </c>
      <c r="I47" s="6">
        <f t="shared" si="0"/>
        <v>0</v>
      </c>
      <c r="J47" s="51">
        <f t="shared" si="0"/>
        <v>0</v>
      </c>
      <c r="K47" s="7"/>
      <c r="L47" s="47"/>
      <c r="M47" s="7"/>
      <c r="N47" s="7"/>
      <c r="O47" s="7"/>
      <c r="P47" s="78"/>
      <c r="Q47" s="4">
        <f>[2]План!AF40+[2]План!AH40</f>
        <v>0</v>
      </c>
      <c r="R47" s="56">
        <f>[2]План!AG40+[2]План!AI40</f>
        <v>0</v>
      </c>
      <c r="S47" s="5">
        <f>[3]План!AF40+[3]План!AH40</f>
        <v>0</v>
      </c>
      <c r="T47" s="47">
        <f>[3]План!AG40+[3]План!AI40</f>
        <v>0</v>
      </c>
      <c r="U47" s="5">
        <f>'[4]Объемы на 01.09.2021'!$AI$56</f>
        <v>0</v>
      </c>
      <c r="V47" s="47">
        <f>'[4]фин.обеспеч.на 01.09.2021'!$AI$56</f>
        <v>0</v>
      </c>
      <c r="W47" s="6">
        <f t="shared" si="1"/>
        <v>0</v>
      </c>
      <c r="X47" s="51">
        <f t="shared" si="2"/>
        <v>0</v>
      </c>
      <c r="Y47" s="7"/>
      <c r="Z47" s="119"/>
      <c r="AA47" s="7"/>
      <c r="AB47" s="7"/>
      <c r="AC47" s="7"/>
      <c r="AD47" s="78"/>
    </row>
    <row r="48" spans="1:30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[2]План!X41</f>
        <v>320</v>
      </c>
      <c r="D48" s="56">
        <f>[2]План!Y41</f>
        <v>24724.47</v>
      </c>
      <c r="E48" s="5">
        <f>[3]План!X41</f>
        <v>320</v>
      </c>
      <c r="F48" s="47">
        <f>[3]План!Y41</f>
        <v>24724.47</v>
      </c>
      <c r="G48" s="5">
        <f>'[4]Объемы на 01.09.2021'!$AD$50</f>
        <v>0</v>
      </c>
      <c r="H48" s="47">
        <f>'[4]фин.обеспеч.на 01.09.2021'!$AD$50</f>
        <v>0</v>
      </c>
      <c r="I48" s="6">
        <f t="shared" si="0"/>
        <v>0</v>
      </c>
      <c r="J48" s="51">
        <f t="shared" si="0"/>
        <v>0</v>
      </c>
      <c r="K48" s="7"/>
      <c r="L48" s="47"/>
      <c r="M48" s="7"/>
      <c r="N48" s="7"/>
      <c r="O48" s="7"/>
      <c r="P48" s="78"/>
      <c r="Q48" s="4">
        <f>[2]План!AF41+[2]План!AH41</f>
        <v>0</v>
      </c>
      <c r="R48" s="56">
        <f>[2]План!AG41+[2]План!AI41</f>
        <v>0</v>
      </c>
      <c r="S48" s="5">
        <f>[3]План!AF41+[3]План!AH41</f>
        <v>0</v>
      </c>
      <c r="T48" s="47">
        <f>[3]План!AG41+[3]План!AI41</f>
        <v>0</v>
      </c>
      <c r="U48" s="5">
        <f>'[4]Объемы на 01.09.2021'!$AI$57</f>
        <v>0</v>
      </c>
      <c r="V48" s="47">
        <f>'[4]фин.обеспеч.на 01.09.2021'!$AI$57</f>
        <v>0</v>
      </c>
      <c r="W48" s="6">
        <f t="shared" si="1"/>
        <v>0</v>
      </c>
      <c r="X48" s="51">
        <f t="shared" si="2"/>
        <v>0</v>
      </c>
      <c r="Y48" s="7"/>
      <c r="Z48" s="119"/>
      <c r="AA48" s="7"/>
      <c r="AB48" s="7"/>
      <c r="AC48" s="7"/>
      <c r="AD48" s="78"/>
    </row>
    <row r="49" spans="1:30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[2]План!X42</f>
        <v>440</v>
      </c>
      <c r="D49" s="56">
        <f>[2]План!Y42</f>
        <v>22731.82</v>
      </c>
      <c r="E49" s="5">
        <f>[3]План!X42</f>
        <v>440</v>
      </c>
      <c r="F49" s="47">
        <f>[3]План!Y42</f>
        <v>24131.82</v>
      </c>
      <c r="G49" s="5">
        <f>'[4]Объемы на 01.09.2021'!$AD$52</f>
        <v>0</v>
      </c>
      <c r="H49" s="47">
        <f>'[4]фин.обеспеч.на 01.09.2021'!$AD$52</f>
        <v>0</v>
      </c>
      <c r="I49" s="6">
        <f t="shared" si="0"/>
        <v>0</v>
      </c>
      <c r="J49" s="51">
        <f t="shared" si="0"/>
        <v>1400</v>
      </c>
      <c r="K49" s="7"/>
      <c r="L49" s="47"/>
      <c r="M49" s="7"/>
      <c r="N49" s="7"/>
      <c r="O49" s="7"/>
      <c r="P49" s="78"/>
      <c r="Q49" s="4">
        <f>[2]План!AF42+[2]План!AH42</f>
        <v>0</v>
      </c>
      <c r="R49" s="56">
        <f>[2]План!AG42+[2]План!AI42</f>
        <v>0</v>
      </c>
      <c r="S49" s="5">
        <f>[3]План!AF42+[3]План!AH42</f>
        <v>0</v>
      </c>
      <c r="T49" s="47">
        <f>[3]План!AG42+[3]План!AI42</f>
        <v>0</v>
      </c>
      <c r="U49" s="5">
        <f>'[4]Объемы на 01.09.2021'!$AI$58</f>
        <v>0</v>
      </c>
      <c r="V49" s="47">
        <f>'[4]фин.обеспеч.на 01.09.2021'!$AI$58</f>
        <v>0</v>
      </c>
      <c r="W49" s="6">
        <f t="shared" si="1"/>
        <v>0</v>
      </c>
      <c r="X49" s="51">
        <f t="shared" si="2"/>
        <v>0</v>
      </c>
      <c r="Y49" s="7"/>
      <c r="Z49" s="119"/>
      <c r="AA49" s="7"/>
      <c r="AB49" s="7"/>
      <c r="AC49" s="7"/>
      <c r="AD49" s="78"/>
    </row>
    <row r="50" spans="1:30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[2]План!X43</f>
        <v>505</v>
      </c>
      <c r="D50" s="56">
        <f>[2]План!Y43</f>
        <v>23244.080000000002</v>
      </c>
      <c r="E50" s="5">
        <f>[3]План!X43</f>
        <v>505</v>
      </c>
      <c r="F50" s="47">
        <f>[3]План!Y43</f>
        <v>23244.080000000002</v>
      </c>
      <c r="G50" s="5">
        <f>'[4]Объемы на 01.09.2021'!$AD$51</f>
        <v>0</v>
      </c>
      <c r="H50" s="47">
        <f>'[4]фин.обеспеч.на 01.09.2021'!$AD$51</f>
        <v>0</v>
      </c>
      <c r="I50" s="6">
        <f t="shared" si="0"/>
        <v>0</v>
      </c>
      <c r="J50" s="51">
        <f t="shared" si="0"/>
        <v>0</v>
      </c>
      <c r="K50" s="7"/>
      <c r="L50" s="47"/>
      <c r="M50" s="7"/>
      <c r="N50" s="7"/>
      <c r="O50" s="7"/>
      <c r="P50" s="78"/>
      <c r="Q50" s="4">
        <f>[2]План!AF43+[2]План!AH43</f>
        <v>0</v>
      </c>
      <c r="R50" s="56">
        <f>[2]План!AG43+[2]План!AI43</f>
        <v>0</v>
      </c>
      <c r="S50" s="5">
        <f>[3]План!AF43+[3]План!AH43</f>
        <v>0</v>
      </c>
      <c r="T50" s="47">
        <f>[3]План!AG43+[3]План!AI43</f>
        <v>0</v>
      </c>
      <c r="U50" s="5">
        <f>'[4]Объемы на 01.09.2021'!$AI$59</f>
        <v>0</v>
      </c>
      <c r="V50" s="47">
        <f>'[4]фин.обеспеч.на 01.09.2021'!$AI$59</f>
        <v>0</v>
      </c>
      <c r="W50" s="6">
        <f t="shared" si="1"/>
        <v>0</v>
      </c>
      <c r="X50" s="51">
        <f t="shared" si="2"/>
        <v>0</v>
      </c>
      <c r="Y50" s="7"/>
      <c r="Z50" s="119"/>
      <c r="AA50" s="7"/>
      <c r="AB50" s="7"/>
      <c r="AC50" s="7"/>
      <c r="AD50" s="78"/>
    </row>
    <row r="51" spans="1:30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[2]План!X44</f>
        <v>310</v>
      </c>
      <c r="D51" s="56">
        <f>[2]План!Y44</f>
        <v>17620.05</v>
      </c>
      <c r="E51" s="5">
        <f>[3]План!X44</f>
        <v>310</v>
      </c>
      <c r="F51" s="47">
        <f>[3]План!Y44</f>
        <v>18700.05</v>
      </c>
      <c r="G51" s="5">
        <f>'[4]Объемы на 01.09.2021'!$AD$53</f>
        <v>0</v>
      </c>
      <c r="H51" s="47">
        <f>'[4]фин.обеспеч.на 01.09.2021'!$AD$53</f>
        <v>0</v>
      </c>
      <c r="I51" s="6">
        <f t="shared" si="0"/>
        <v>0</v>
      </c>
      <c r="J51" s="51">
        <f t="shared" si="0"/>
        <v>1080</v>
      </c>
      <c r="K51" s="7"/>
      <c r="L51" s="47"/>
      <c r="M51" s="7"/>
      <c r="N51" s="7"/>
      <c r="O51" s="7"/>
      <c r="P51" s="78"/>
      <c r="Q51" s="4">
        <f>[2]План!AF44+[2]План!AH44</f>
        <v>0</v>
      </c>
      <c r="R51" s="56">
        <f>[2]План!AG44+[2]План!AI44</f>
        <v>0</v>
      </c>
      <c r="S51" s="5">
        <f>[3]План!AF44+[3]План!AH44</f>
        <v>0</v>
      </c>
      <c r="T51" s="47">
        <f>[3]План!AG44+[3]План!AI44</f>
        <v>0</v>
      </c>
      <c r="U51" s="5">
        <f>'[4]Объемы на 01.09.2021'!$AI$60</f>
        <v>0</v>
      </c>
      <c r="V51" s="47">
        <f>'[4]фин.обеспеч.на 01.09.2021'!$AI$60</f>
        <v>0</v>
      </c>
      <c r="W51" s="6">
        <f t="shared" si="1"/>
        <v>0</v>
      </c>
      <c r="X51" s="51">
        <f t="shared" si="2"/>
        <v>0</v>
      </c>
      <c r="Y51" s="7"/>
      <c r="Z51" s="119"/>
      <c r="AA51" s="7"/>
      <c r="AB51" s="7"/>
      <c r="AC51" s="7"/>
      <c r="AD51" s="78"/>
    </row>
    <row r="52" spans="1:30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[2]План!X45</f>
        <v>120</v>
      </c>
      <c r="D52" s="56">
        <f>[2]План!Y45</f>
        <v>7327.85</v>
      </c>
      <c r="E52" s="5">
        <f>[3]План!X45</f>
        <v>120</v>
      </c>
      <c r="F52" s="47">
        <f>[3]План!Y45</f>
        <v>7327.85</v>
      </c>
      <c r="G52" s="5">
        <f>'[4]Объемы на 01.09.2021'!$AD$49</f>
        <v>0</v>
      </c>
      <c r="H52" s="47">
        <f>'[4]фин.обеспеч.на 01.09.2021'!$AD$49</f>
        <v>0</v>
      </c>
      <c r="I52" s="6">
        <f t="shared" si="0"/>
        <v>0</v>
      </c>
      <c r="J52" s="51">
        <f t="shared" si="0"/>
        <v>0</v>
      </c>
      <c r="K52" s="7"/>
      <c r="L52" s="47"/>
      <c r="M52" s="7"/>
      <c r="N52" s="7"/>
      <c r="O52" s="7"/>
      <c r="P52" s="78"/>
      <c r="Q52" s="4">
        <f>[2]План!AF45+[2]План!AH45</f>
        <v>0</v>
      </c>
      <c r="R52" s="56">
        <f>[2]План!AG45+[2]План!AI45</f>
        <v>0</v>
      </c>
      <c r="S52" s="5">
        <f>[3]План!AF45+[3]План!AH45</f>
        <v>0</v>
      </c>
      <c r="T52" s="47">
        <f>[3]План!AG45+[3]План!AI45</f>
        <v>0</v>
      </c>
      <c r="U52" s="5">
        <f>'[4]Объемы на 01.09.2021'!$AI$61</f>
        <v>0</v>
      </c>
      <c r="V52" s="47">
        <f>'[4]фин.обеспеч.на 01.09.2021'!$AI$61</f>
        <v>0</v>
      </c>
      <c r="W52" s="6">
        <f t="shared" si="1"/>
        <v>0</v>
      </c>
      <c r="X52" s="51">
        <f t="shared" si="2"/>
        <v>0</v>
      </c>
      <c r="Y52" s="7"/>
      <c r="Z52" s="119"/>
      <c r="AA52" s="7"/>
      <c r="AB52" s="7"/>
      <c r="AC52" s="7"/>
      <c r="AD52" s="78"/>
    </row>
    <row r="53" spans="1:30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[2]План!X46</f>
        <v>0</v>
      </c>
      <c r="D53" s="56">
        <f>[2]План!Y46</f>
        <v>0</v>
      </c>
      <c r="E53" s="5">
        <f>[3]План!X46</f>
        <v>0</v>
      </c>
      <c r="F53" s="47">
        <f>[3]План!Y46</f>
        <v>0</v>
      </c>
      <c r="G53" s="5">
        <f>'[4]Объемы на 01.09.2021'!$AD$65</f>
        <v>0</v>
      </c>
      <c r="H53" s="47">
        <f>'[4]фин.обеспеч.на 01.09.2021'!$AD$65</f>
        <v>0</v>
      </c>
      <c r="I53" s="6">
        <f t="shared" si="0"/>
        <v>0</v>
      </c>
      <c r="J53" s="51">
        <f t="shared" si="0"/>
        <v>0</v>
      </c>
      <c r="K53" s="7"/>
      <c r="L53" s="47"/>
      <c r="M53" s="7"/>
      <c r="N53" s="7"/>
      <c r="O53" s="7"/>
      <c r="P53" s="78"/>
      <c r="Q53" s="4">
        <f>[2]План!AF46+[2]План!AH46</f>
        <v>0</v>
      </c>
      <c r="R53" s="56">
        <f>[2]План!AG46+[2]План!AI46</f>
        <v>0</v>
      </c>
      <c r="S53" s="5">
        <f>[3]План!AF46+[3]План!AH46</f>
        <v>0</v>
      </c>
      <c r="T53" s="47">
        <f>[3]План!AG46+[3]План!AI46</f>
        <v>0</v>
      </c>
      <c r="U53" s="5">
        <f>'[4]Объемы на 01.09.2021'!$AI$62</f>
        <v>0</v>
      </c>
      <c r="V53" s="47">
        <f>'[4]фин.обеспеч.на 01.09.2021'!$AI$62</f>
        <v>0</v>
      </c>
      <c r="W53" s="6">
        <f t="shared" si="1"/>
        <v>0</v>
      </c>
      <c r="X53" s="51">
        <f t="shared" si="2"/>
        <v>0</v>
      </c>
      <c r="Y53" s="7"/>
      <c r="Z53" s="119"/>
      <c r="AA53" s="7"/>
      <c r="AB53" s="7"/>
      <c r="AC53" s="7"/>
      <c r="AD53" s="78"/>
    </row>
    <row r="54" spans="1:30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[2]План!X47</f>
        <v>0</v>
      </c>
      <c r="D54" s="56">
        <f>[2]План!Y47</f>
        <v>0</v>
      </c>
      <c r="E54" s="5">
        <f>[3]План!X47</f>
        <v>0</v>
      </c>
      <c r="F54" s="47">
        <f>[3]План!Y47</f>
        <v>0</v>
      </c>
      <c r="G54" s="5">
        <f>'[4]Объемы на 01.09.2021'!$AD$61</f>
        <v>0</v>
      </c>
      <c r="H54" s="47">
        <f>'[4]фин.обеспеч.на 01.09.2021'!$AD$61</f>
        <v>0</v>
      </c>
      <c r="I54" s="6">
        <f t="shared" si="0"/>
        <v>0</v>
      </c>
      <c r="J54" s="51">
        <f t="shared" si="0"/>
        <v>0</v>
      </c>
      <c r="K54" s="7"/>
      <c r="L54" s="47"/>
      <c r="M54" s="7"/>
      <c r="N54" s="7"/>
      <c r="O54" s="7"/>
      <c r="P54" s="78"/>
      <c r="Q54" s="4">
        <f>[2]План!AF47+[2]План!AH47</f>
        <v>0</v>
      </c>
      <c r="R54" s="56">
        <f>[2]План!AG47+[2]План!AI47</f>
        <v>0</v>
      </c>
      <c r="S54" s="5">
        <f>[3]План!AF47+[3]План!AH47</f>
        <v>0</v>
      </c>
      <c r="T54" s="47">
        <f>[3]План!AG47+[3]План!AI47</f>
        <v>0</v>
      </c>
      <c r="U54" s="5">
        <f>'[4]Объемы на 01.09.2021'!$AI$63</f>
        <v>192</v>
      </c>
      <c r="V54" s="47">
        <f>'[4]фин.обеспеч.на 01.09.2021'!$AI$63</f>
        <v>10863.777589843799</v>
      </c>
      <c r="W54" s="6">
        <f t="shared" si="1"/>
        <v>0</v>
      </c>
      <c r="X54" s="51">
        <f t="shared" si="2"/>
        <v>0</v>
      </c>
      <c r="Y54" s="7"/>
      <c r="Z54" s="119"/>
      <c r="AA54" s="7"/>
      <c r="AB54" s="7"/>
      <c r="AC54" s="7"/>
      <c r="AD54" s="78"/>
    </row>
    <row r="55" spans="1:30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[2]План!X48</f>
        <v>0</v>
      </c>
      <c r="D55" s="56">
        <f>[2]План!Y48</f>
        <v>0</v>
      </c>
      <c r="E55" s="5">
        <f>[3]План!X48</f>
        <v>0</v>
      </c>
      <c r="F55" s="47">
        <f>[3]План!Y48</f>
        <v>0</v>
      </c>
      <c r="G55" s="5">
        <f>'[4]Объемы на 01.09.2021'!$AD$63</f>
        <v>0</v>
      </c>
      <c r="H55" s="47">
        <f>'[4]фин.обеспеч.на 01.09.2021'!$AD$63</f>
        <v>0</v>
      </c>
      <c r="I55" s="6">
        <f t="shared" si="0"/>
        <v>0</v>
      </c>
      <c r="J55" s="51">
        <f t="shared" si="0"/>
        <v>0</v>
      </c>
      <c r="K55" s="7"/>
      <c r="L55" s="47"/>
      <c r="M55" s="7"/>
      <c r="N55" s="7"/>
      <c r="O55" s="7"/>
      <c r="P55" s="78"/>
      <c r="Q55" s="4">
        <f>[2]План!AF48+[2]План!AH48</f>
        <v>0</v>
      </c>
      <c r="R55" s="56">
        <f>[2]План!AG48+[2]План!AI48</f>
        <v>0</v>
      </c>
      <c r="S55" s="5">
        <f>[3]План!AF48+[3]План!AH48</f>
        <v>0</v>
      </c>
      <c r="T55" s="47">
        <f>[3]План!AG48+[3]План!AI48</f>
        <v>0</v>
      </c>
      <c r="U55" s="5">
        <f>'[4]Объемы на 01.09.2021'!$AI$64</f>
        <v>0</v>
      </c>
      <c r="V55" s="47">
        <f>'[4]фин.обеспеч.на 01.09.2021'!$AI$64</f>
        <v>0</v>
      </c>
      <c r="W55" s="6">
        <f t="shared" si="1"/>
        <v>0</v>
      </c>
      <c r="X55" s="51">
        <f t="shared" si="2"/>
        <v>0</v>
      </c>
      <c r="Y55" s="7"/>
      <c r="Z55" s="119"/>
      <c r="AA55" s="7"/>
      <c r="AB55" s="7"/>
      <c r="AC55" s="7"/>
      <c r="AD55" s="78"/>
    </row>
    <row r="56" spans="1:30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[2]План!X49</f>
        <v>0</v>
      </c>
      <c r="D56" s="56">
        <f>[2]План!Y49</f>
        <v>0</v>
      </c>
      <c r="E56" s="5">
        <f>[3]План!X49</f>
        <v>0</v>
      </c>
      <c r="F56" s="47">
        <f>[3]План!Y49</f>
        <v>0</v>
      </c>
      <c r="G56" s="5">
        <f>'[4]Объемы на 01.09.2021'!$AD$62</f>
        <v>0</v>
      </c>
      <c r="H56" s="47">
        <f>'[4]фин.обеспеч.на 01.09.2021'!$AD$62</f>
        <v>0</v>
      </c>
      <c r="I56" s="6">
        <f t="shared" si="0"/>
        <v>0</v>
      </c>
      <c r="J56" s="51">
        <f t="shared" si="0"/>
        <v>0</v>
      </c>
      <c r="K56" s="7"/>
      <c r="L56" s="47"/>
      <c r="M56" s="7"/>
      <c r="N56" s="7"/>
      <c r="O56" s="7"/>
      <c r="P56" s="78"/>
      <c r="Q56" s="4">
        <f>[2]План!AF49+[2]План!AH49</f>
        <v>0</v>
      </c>
      <c r="R56" s="56">
        <f>[2]План!AG49+[2]План!AI49</f>
        <v>0</v>
      </c>
      <c r="S56" s="5">
        <f>[3]План!AF49+[3]План!AH49</f>
        <v>0</v>
      </c>
      <c r="T56" s="47">
        <f>[3]План!AG49+[3]План!AI49</f>
        <v>0</v>
      </c>
      <c r="U56" s="5">
        <f>'[4]Объемы на 01.09.2021'!$AI$65</f>
        <v>0</v>
      </c>
      <c r="V56" s="47">
        <f>'[4]фин.обеспеч.на 01.09.2021'!$AI$65</f>
        <v>0</v>
      </c>
      <c r="W56" s="6">
        <f t="shared" si="1"/>
        <v>0</v>
      </c>
      <c r="X56" s="51">
        <f t="shared" si="2"/>
        <v>0</v>
      </c>
      <c r="Y56" s="7"/>
      <c r="Z56" s="119"/>
      <c r="AA56" s="7"/>
      <c r="AB56" s="7"/>
      <c r="AC56" s="7"/>
      <c r="AD56" s="78"/>
    </row>
    <row r="57" spans="1:30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[2]План!X50</f>
        <v>0</v>
      </c>
      <c r="D57" s="56">
        <f>[2]План!Y50</f>
        <v>0</v>
      </c>
      <c r="E57" s="5">
        <f>[3]План!X50</f>
        <v>0</v>
      </c>
      <c r="F57" s="47">
        <f>[3]План!Y50</f>
        <v>0</v>
      </c>
      <c r="G57" s="5"/>
      <c r="H57" s="47"/>
      <c r="I57" s="6">
        <f t="shared" si="0"/>
        <v>0</v>
      </c>
      <c r="J57" s="51">
        <f>F57-D57</f>
        <v>0</v>
      </c>
      <c r="K57" s="7"/>
      <c r="L57" s="47"/>
      <c r="M57" s="7"/>
      <c r="N57" s="7"/>
      <c r="O57" s="7"/>
      <c r="P57" s="78"/>
      <c r="Q57" s="4">
        <f>[2]План!AF50+[2]План!AH50</f>
        <v>0</v>
      </c>
      <c r="R57" s="56">
        <f>[2]План!AG50+[2]План!AI50</f>
        <v>0</v>
      </c>
      <c r="S57" s="5">
        <f>[3]План!AF50+[3]План!AH50</f>
        <v>0</v>
      </c>
      <c r="T57" s="47">
        <f>[3]План!AG50+[3]План!AI50</f>
        <v>0</v>
      </c>
      <c r="U57" s="5">
        <f>'[4]Объемы на 01.09.2021'!$AI$66</f>
        <v>0</v>
      </c>
      <c r="V57" s="47">
        <f>'[4]фин.обеспеч.на 01.09.2021'!$AI$66</f>
        <v>0</v>
      </c>
      <c r="W57" s="6">
        <f t="shared" si="1"/>
        <v>0</v>
      </c>
      <c r="X57" s="51">
        <f t="shared" si="2"/>
        <v>0</v>
      </c>
      <c r="Y57" s="7"/>
      <c r="Z57" s="119"/>
      <c r="AA57" s="7"/>
      <c r="AB57" s="7"/>
      <c r="AC57" s="7"/>
      <c r="AD57" s="78"/>
    </row>
    <row r="58" spans="1:30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[2]План!X51</f>
        <v>0</v>
      </c>
      <c r="D58" s="56">
        <f>[2]План!Y51</f>
        <v>0</v>
      </c>
      <c r="E58" s="5">
        <f>[3]План!X51</f>
        <v>0</v>
      </c>
      <c r="F58" s="47">
        <f>[3]План!Y51</f>
        <v>0</v>
      </c>
      <c r="G58" s="5">
        <f>'[4]Объемы на 01.09.2021'!$AD$64</f>
        <v>0</v>
      </c>
      <c r="H58" s="47">
        <f>'[4]фин.обеспеч.на 01.09.2021'!$AD$64</f>
        <v>0</v>
      </c>
      <c r="I58" s="6">
        <f t="shared" si="0"/>
        <v>0</v>
      </c>
      <c r="J58" s="51">
        <f t="shared" si="0"/>
        <v>0</v>
      </c>
      <c r="K58" s="7"/>
      <c r="L58" s="47"/>
      <c r="M58" s="7"/>
      <c r="N58" s="7"/>
      <c r="O58" s="7"/>
      <c r="P58" s="78"/>
      <c r="Q58" s="4">
        <f>[2]План!AF51+[2]План!AH51</f>
        <v>0</v>
      </c>
      <c r="R58" s="56">
        <f>[2]План!AG51+[2]План!AI51</f>
        <v>0</v>
      </c>
      <c r="S58" s="5">
        <f>[3]План!AF51+[3]План!AH51</f>
        <v>0</v>
      </c>
      <c r="T58" s="47">
        <f>[3]План!AG51+[3]План!AI51</f>
        <v>0</v>
      </c>
      <c r="U58" s="5">
        <f>'[4]Объемы на 01.09.2021'!$AI$67</f>
        <v>0</v>
      </c>
      <c r="V58" s="47">
        <f>'[4]фин.обеспеч.на 01.09.2021'!$AI$67</f>
        <v>0</v>
      </c>
      <c r="W58" s="6">
        <f t="shared" si="1"/>
        <v>0</v>
      </c>
      <c r="X58" s="51">
        <f t="shared" si="2"/>
        <v>0</v>
      </c>
      <c r="Y58" s="7"/>
      <c r="Z58" s="119"/>
      <c r="AA58" s="7"/>
      <c r="AB58" s="7"/>
      <c r="AC58" s="7"/>
      <c r="AD58" s="78"/>
    </row>
    <row r="59" spans="1:30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[2]План!X52</f>
        <v>15</v>
      </c>
      <c r="D59" s="56">
        <f>[2]План!Y52</f>
        <v>2822.5</v>
      </c>
      <c r="E59" s="5">
        <f>[3]План!X52</f>
        <v>4</v>
      </c>
      <c r="F59" s="47">
        <f>[3]План!Y52</f>
        <v>821.59</v>
      </c>
      <c r="G59" s="5">
        <f>'[4]Объемы на 01.09.2021'!$AD$69</f>
        <v>1</v>
      </c>
      <c r="H59" s="47">
        <f>'[4]фин.обеспеч.на 01.09.2021'!$AD$69</f>
        <v>155.64728124999999</v>
      </c>
      <c r="I59" s="6">
        <f t="shared" si="0"/>
        <v>-11</v>
      </c>
      <c r="J59" s="51">
        <f t="shared" si="0"/>
        <v>-2000.9099999999999</v>
      </c>
      <c r="K59" s="7"/>
      <c r="L59" s="47"/>
      <c r="M59" s="7"/>
      <c r="N59" s="7"/>
      <c r="O59" s="7"/>
      <c r="P59" s="78"/>
      <c r="Q59" s="4">
        <f>[2]План!AF52+[2]План!AH52</f>
        <v>15</v>
      </c>
      <c r="R59" s="56">
        <f>[2]План!AG52+[2]План!AI52</f>
        <v>2822.5</v>
      </c>
      <c r="S59" s="5">
        <f>[3]План!AF52+[3]План!AH52</f>
        <v>4</v>
      </c>
      <c r="T59" s="47">
        <f>[3]План!AG52+[3]План!AI52</f>
        <v>821.58999999999992</v>
      </c>
      <c r="U59" s="5">
        <f>'[4]Объемы на 01.09.2021'!$AI$69</f>
        <v>0</v>
      </c>
      <c r="V59" s="47">
        <f>'[4]фин.обеспеч.на 01.09.2021'!$AI$69</f>
        <v>0</v>
      </c>
      <c r="W59" s="6">
        <f t="shared" si="1"/>
        <v>-11</v>
      </c>
      <c r="X59" s="51">
        <f t="shared" si="2"/>
        <v>-2000.91</v>
      </c>
      <c r="Y59" s="7"/>
      <c r="Z59" s="119"/>
      <c r="AA59" s="7"/>
      <c r="AB59" s="7"/>
      <c r="AC59" s="7"/>
      <c r="AD59" s="78"/>
    </row>
    <row r="60" spans="1:30" x14ac:dyDescent="0.25">
      <c r="A60" s="28">
        <v>47</v>
      </c>
      <c r="B60" s="34" t="str">
        <f>'Скорая медицинская помощь'!B60</f>
        <v>СПИД</v>
      </c>
      <c r="C60" s="4">
        <f>[2]План!X53</f>
        <v>705</v>
      </c>
      <c r="D60" s="56">
        <f>[2]План!Y53</f>
        <v>198255.27</v>
      </c>
      <c r="E60" s="5">
        <f>[3]План!X53</f>
        <v>897</v>
      </c>
      <c r="F60" s="47">
        <f>[3]План!Y53</f>
        <v>245284.52</v>
      </c>
      <c r="G60" s="5">
        <f>'[4]Объемы на 01.09.2021'!$AD$70</f>
        <v>0</v>
      </c>
      <c r="H60" s="47">
        <f>'[4]фин.обеспеч.на 01.09.2021'!$AD$70</f>
        <v>0</v>
      </c>
      <c r="I60" s="6">
        <f t="shared" si="0"/>
        <v>192</v>
      </c>
      <c r="J60" s="116">
        <f t="shared" si="0"/>
        <v>47029.25</v>
      </c>
      <c r="K60" s="9">
        <v>192</v>
      </c>
      <c r="L60" s="47">
        <v>47029.25</v>
      </c>
      <c r="M60" s="9"/>
      <c r="N60" s="9"/>
      <c r="O60" s="9"/>
      <c r="P60" s="79"/>
      <c r="Q60" s="4">
        <f>[2]План!AF53+[2]План!AH53</f>
        <v>0</v>
      </c>
      <c r="R60" s="56">
        <f>[2]План!AG53+[2]План!AI53</f>
        <v>0</v>
      </c>
      <c r="S60" s="5">
        <f>[3]План!AF53+[3]План!AH53</f>
        <v>0</v>
      </c>
      <c r="T60" s="47">
        <f>[3]План!AG53+[3]План!AI53</f>
        <v>0</v>
      </c>
      <c r="U60" s="5">
        <f>'[4]Объемы на 01.09.2021'!$AI$70</f>
        <v>0</v>
      </c>
      <c r="V60" s="47">
        <f>'[4]фин.обеспеч.на 01.09.2021'!$AI$70</f>
        <v>0</v>
      </c>
      <c r="W60" s="6">
        <f t="shared" si="1"/>
        <v>0</v>
      </c>
      <c r="X60" s="116">
        <f t="shared" si="2"/>
        <v>0</v>
      </c>
      <c r="Y60" s="9"/>
      <c r="Z60" s="120"/>
      <c r="AA60" s="9"/>
      <c r="AB60" s="9"/>
      <c r="AC60" s="9"/>
      <c r="AD60" s="79"/>
    </row>
    <row r="61" spans="1:30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[2]План!X54</f>
        <v>0</v>
      </c>
      <c r="D61" s="56">
        <f>[2]План!Y54</f>
        <v>0</v>
      </c>
      <c r="E61" s="5">
        <f>[3]План!X54</f>
        <v>0</v>
      </c>
      <c r="F61" s="47">
        <f>[3]План!Y54</f>
        <v>0</v>
      </c>
      <c r="G61" s="5">
        <f>'[4]Объемы на 01.09.2021'!$AD$68</f>
        <v>0</v>
      </c>
      <c r="H61" s="47">
        <f>'[4]фин.обеспеч.на 01.09.2021'!$AD$68</f>
        <v>0</v>
      </c>
      <c r="I61" s="6">
        <f t="shared" si="0"/>
        <v>0</v>
      </c>
      <c r="J61" s="116">
        <f t="shared" si="0"/>
        <v>0</v>
      </c>
      <c r="K61" s="9"/>
      <c r="L61" s="47"/>
      <c r="M61" s="9"/>
      <c r="N61" s="9"/>
      <c r="O61" s="9"/>
      <c r="P61" s="79"/>
      <c r="Q61" s="4">
        <f>[2]План!AF54+[2]План!AH54</f>
        <v>0</v>
      </c>
      <c r="R61" s="56">
        <f>[2]План!AG54+[2]План!AI54</f>
        <v>0</v>
      </c>
      <c r="S61" s="5">
        <f>[3]План!AF54+[3]План!AH54</f>
        <v>0</v>
      </c>
      <c r="T61" s="47">
        <f>[3]План!AG54+[3]План!AI54</f>
        <v>0</v>
      </c>
      <c r="U61" s="5">
        <f>'[4]Объемы на 01.09.2021'!$AI$75</f>
        <v>0</v>
      </c>
      <c r="V61" s="47">
        <f>'[4]фин.обеспеч.на 01.09.2021'!$AI$75</f>
        <v>0</v>
      </c>
      <c r="W61" s="6">
        <f t="shared" si="1"/>
        <v>0</v>
      </c>
      <c r="X61" s="116">
        <f t="shared" si="2"/>
        <v>0</v>
      </c>
      <c r="Y61" s="9"/>
      <c r="Z61" s="120"/>
      <c r="AA61" s="9"/>
      <c r="AB61" s="9"/>
      <c r="AC61" s="9"/>
      <c r="AD61" s="79"/>
    </row>
    <row r="62" spans="1:30" x14ac:dyDescent="0.25">
      <c r="A62" s="28">
        <v>49</v>
      </c>
      <c r="B62" s="34" t="str">
        <f>'Скорая медицинская помощь'!B62</f>
        <v>М-Лайн</v>
      </c>
      <c r="C62" s="4">
        <f>[2]План!X55</f>
        <v>0</v>
      </c>
      <c r="D62" s="56">
        <f>[2]План!Y55</f>
        <v>0</v>
      </c>
      <c r="E62" s="5">
        <f>[3]План!X55</f>
        <v>0</v>
      </c>
      <c r="F62" s="47">
        <f>[3]План!Y55</f>
        <v>0</v>
      </c>
      <c r="G62" s="5"/>
      <c r="H62" s="47"/>
      <c r="I62" s="6">
        <f t="shared" si="0"/>
        <v>0</v>
      </c>
      <c r="J62" s="116">
        <f t="shared" si="0"/>
        <v>0</v>
      </c>
      <c r="K62" s="9"/>
      <c r="L62" s="47"/>
      <c r="M62" s="9"/>
      <c r="N62" s="9"/>
      <c r="O62" s="9"/>
      <c r="P62" s="79"/>
      <c r="Q62" s="4">
        <f>[2]План!AF55+[2]План!AH55</f>
        <v>0</v>
      </c>
      <c r="R62" s="56">
        <f>[2]План!AG55+[2]План!AI55</f>
        <v>0</v>
      </c>
      <c r="S62" s="5">
        <f>[3]План!AF55+[3]План!AH55</f>
        <v>0</v>
      </c>
      <c r="T62" s="47">
        <f>[3]План!AG55+[3]План!AI55</f>
        <v>0</v>
      </c>
      <c r="U62" s="5">
        <f>'[4]Объемы на 01.09.2021'!$AI$72</f>
        <v>0</v>
      </c>
      <c r="V62" s="47">
        <f>'[4]фин.обеспеч.на 01.09.2021'!$AI$72</f>
        <v>0</v>
      </c>
      <c r="W62" s="6">
        <f t="shared" si="1"/>
        <v>0</v>
      </c>
      <c r="X62" s="116">
        <f t="shared" si="2"/>
        <v>0</v>
      </c>
      <c r="Y62" s="9"/>
      <c r="Z62" s="120"/>
      <c r="AA62" s="9"/>
      <c r="AB62" s="9"/>
      <c r="AC62" s="9"/>
      <c r="AD62" s="79"/>
    </row>
    <row r="63" spans="1:30" x14ac:dyDescent="0.25">
      <c r="A63" s="28">
        <v>50</v>
      </c>
      <c r="B63" s="34" t="str">
        <f>'Скорая медицинская помощь'!B63</f>
        <v>ИМПУЛЬС</v>
      </c>
      <c r="C63" s="4">
        <f>[2]План!X56</f>
        <v>0</v>
      </c>
      <c r="D63" s="56">
        <f>[2]План!Y56</f>
        <v>0</v>
      </c>
      <c r="E63" s="5">
        <f>[3]План!X56</f>
        <v>0</v>
      </c>
      <c r="F63" s="47">
        <f>[3]План!Y56</f>
        <v>0</v>
      </c>
      <c r="G63" s="5">
        <f>'[4]Объемы на 01.09.2021'!$AD$66</f>
        <v>0</v>
      </c>
      <c r="H63" s="47">
        <f>'[4]фин.обеспеч.на 01.09.2021'!$AD$66</f>
        <v>0</v>
      </c>
      <c r="I63" s="6">
        <f t="shared" si="0"/>
        <v>0</v>
      </c>
      <c r="J63" s="116">
        <f t="shared" si="0"/>
        <v>0</v>
      </c>
      <c r="K63" s="9"/>
      <c r="L63" s="47"/>
      <c r="M63" s="9"/>
      <c r="N63" s="9"/>
      <c r="O63" s="9"/>
      <c r="P63" s="79"/>
      <c r="Q63" s="4">
        <f>[2]План!AF56+[2]План!AH56</f>
        <v>0</v>
      </c>
      <c r="R63" s="56">
        <f>[2]План!AG56+[2]План!AI56</f>
        <v>0</v>
      </c>
      <c r="S63" s="5">
        <f>[3]План!AF56+[3]План!AH56</f>
        <v>0</v>
      </c>
      <c r="T63" s="47">
        <f>[3]План!AG56+[3]План!AI56</f>
        <v>0</v>
      </c>
      <c r="U63" s="5">
        <f>'[4]Объемы на 01.09.2021'!$AI$74</f>
        <v>0</v>
      </c>
      <c r="V63" s="47">
        <f>'[4]фин.обеспеч.на 01.09.2021'!$AI$74</f>
        <v>0</v>
      </c>
      <c r="W63" s="6">
        <f t="shared" si="1"/>
        <v>0</v>
      </c>
      <c r="X63" s="116">
        <f t="shared" si="2"/>
        <v>0</v>
      </c>
      <c r="Y63" s="9"/>
      <c r="Z63" s="120"/>
      <c r="AA63" s="9"/>
      <c r="AB63" s="9"/>
      <c r="AC63" s="9"/>
      <c r="AD63" s="79"/>
    </row>
    <row r="64" spans="1:30" x14ac:dyDescent="0.25">
      <c r="A64" s="80">
        <v>51</v>
      </c>
      <c r="B64" s="81" t="str">
        <f>'Скорая медицинская помощь'!B64</f>
        <v>Нефросовет</v>
      </c>
      <c r="C64" s="82">
        <f>[2]План!X57</f>
        <v>0</v>
      </c>
      <c r="D64" s="83">
        <f>[2]План!Y57</f>
        <v>0</v>
      </c>
      <c r="E64" s="10">
        <f>[3]План!X57</f>
        <v>0</v>
      </c>
      <c r="F64" s="84">
        <f>[3]План!Y57</f>
        <v>0</v>
      </c>
      <c r="G64" s="10"/>
      <c r="H64" s="84"/>
      <c r="I64" s="74"/>
      <c r="J64" s="116"/>
      <c r="K64" s="9"/>
      <c r="L64" s="84"/>
      <c r="M64" s="9"/>
      <c r="N64" s="9"/>
      <c r="O64" s="9"/>
      <c r="P64" s="79"/>
      <c r="Q64" s="82">
        <f>[2]План!AF57+[2]План!AH57</f>
        <v>0</v>
      </c>
      <c r="R64" s="83">
        <f>[2]План!AG57+[2]План!AI57</f>
        <v>0</v>
      </c>
      <c r="S64" s="10">
        <f>[3]План!AF57+[3]План!AH57</f>
        <v>0</v>
      </c>
      <c r="T64" s="84">
        <f>[3]План!AG57+[3]План!AI57</f>
        <v>0</v>
      </c>
      <c r="U64" s="10"/>
      <c r="V64" s="84"/>
      <c r="W64" s="74"/>
      <c r="X64" s="116"/>
      <c r="Y64" s="9"/>
      <c r="Z64" s="120"/>
      <c r="AA64" s="9"/>
      <c r="AB64" s="9"/>
      <c r="AC64" s="9"/>
      <c r="AD64" s="79"/>
    </row>
    <row r="65" spans="1:30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[2]План!X58</f>
        <v>0</v>
      </c>
      <c r="D65" s="83">
        <f>[2]План!Y58</f>
        <v>0</v>
      </c>
      <c r="E65" s="10">
        <f>[3]План!X58</f>
        <v>0</v>
      </c>
      <c r="F65" s="84">
        <f>[3]План!Y58</f>
        <v>0</v>
      </c>
      <c r="G65" s="10">
        <f>'[4]Объемы на 01.09.2021'!$AD$73</f>
        <v>0</v>
      </c>
      <c r="H65" s="84">
        <f>'[4]фин.обеспеч.на 01.09.2021'!$AD$73</f>
        <v>0</v>
      </c>
      <c r="I65" s="74">
        <f t="shared" si="0"/>
        <v>0</v>
      </c>
      <c r="J65" s="116">
        <f t="shared" si="0"/>
        <v>0</v>
      </c>
      <c r="K65" s="9"/>
      <c r="L65" s="84"/>
      <c r="M65" s="9"/>
      <c r="N65" s="9"/>
      <c r="O65" s="9"/>
      <c r="P65" s="79"/>
      <c r="Q65" s="82">
        <f>[2]План!AF58+[2]План!AH58</f>
        <v>0</v>
      </c>
      <c r="R65" s="83">
        <f>[2]План!AG58+[2]План!AI58</f>
        <v>0</v>
      </c>
      <c r="S65" s="10">
        <f>[3]План!AF58+[3]План!AH58</f>
        <v>0</v>
      </c>
      <c r="T65" s="84">
        <f>[3]План!AG58+[3]План!AI58</f>
        <v>0</v>
      </c>
      <c r="U65" s="10">
        <f>'[4]Объемы на 01.09.2021'!$AI$47</f>
        <v>0</v>
      </c>
      <c r="V65" s="84">
        <f>'[4]фин.обеспеч.на 01.09.2021'!$AI$47</f>
        <v>0</v>
      </c>
      <c r="W65" s="74">
        <f t="shared" si="1"/>
        <v>0</v>
      </c>
      <c r="X65" s="116">
        <f t="shared" si="2"/>
        <v>0</v>
      </c>
      <c r="Y65" s="9"/>
      <c r="Z65" s="120"/>
      <c r="AA65" s="9"/>
      <c r="AB65" s="9"/>
      <c r="AC65" s="9"/>
      <c r="AD65" s="79"/>
    </row>
    <row r="66" spans="1:30" x14ac:dyDescent="0.25">
      <c r="A66" s="209"/>
      <c r="B66" s="210" t="s">
        <v>54</v>
      </c>
      <c r="C66" s="82">
        <f>[2]Мед.реабилитация!$S$38</f>
        <v>0</v>
      </c>
      <c r="D66" s="83">
        <f>[2]Мед.реабилитация!$T$38</f>
        <v>0</v>
      </c>
      <c r="E66" s="10">
        <f>[3]Мед.реабилитация!$S$38</f>
        <v>0</v>
      </c>
      <c r="F66" s="84">
        <f>[3]Мед.реабилитация!$T$38</f>
        <v>0</v>
      </c>
      <c r="G66" s="213"/>
      <c r="H66" s="214"/>
      <c r="I66" s="74">
        <f t="shared" ref="I66" si="3">E66-C66</f>
        <v>0</v>
      </c>
      <c r="J66" s="116">
        <f t="shared" ref="J66" si="4">F66-D66</f>
        <v>0</v>
      </c>
      <c r="K66" s="217"/>
      <c r="L66" s="214"/>
      <c r="M66" s="217"/>
      <c r="N66" s="217"/>
      <c r="O66" s="217"/>
      <c r="P66" s="218"/>
      <c r="Q66" s="211"/>
      <c r="R66" s="212"/>
      <c r="S66" s="213"/>
      <c r="T66" s="214"/>
      <c r="U66" s="213"/>
      <c r="V66" s="214"/>
      <c r="W66" s="215"/>
      <c r="X66" s="216"/>
      <c r="Y66" s="217"/>
      <c r="Z66" s="219"/>
      <c r="AA66" s="217"/>
      <c r="AB66" s="217"/>
      <c r="AC66" s="217"/>
      <c r="AD66" s="218"/>
    </row>
    <row r="67" spans="1:30" x14ac:dyDescent="0.25">
      <c r="A67" s="85"/>
      <c r="B67" s="86" t="s">
        <v>6</v>
      </c>
      <c r="C67" s="87">
        <f t="shared" ref="C67:I67" si="5">SUM(C14:C66)</f>
        <v>49689</v>
      </c>
      <c r="D67" s="88">
        <f t="shared" si="5"/>
        <v>5480454.7699999986</v>
      </c>
      <c r="E67" s="89">
        <f t="shared" si="5"/>
        <v>50729</v>
      </c>
      <c r="F67" s="90">
        <f t="shared" si="5"/>
        <v>5824872.959999999</v>
      </c>
      <c r="G67" s="89">
        <f t="shared" si="5"/>
        <v>100</v>
      </c>
      <c r="H67" s="90">
        <f t="shared" si="5"/>
        <v>41175.937109375001</v>
      </c>
      <c r="I67" s="91">
        <f t="shared" si="5"/>
        <v>1040</v>
      </c>
      <c r="J67" s="117">
        <f t="shared" ref="J67:P67" si="6">SUM(J14:J66)</f>
        <v>344418.19</v>
      </c>
      <c r="K67" s="92">
        <f t="shared" si="6"/>
        <v>1441</v>
      </c>
      <c r="L67" s="90">
        <f t="shared" si="6"/>
        <v>440772.22</v>
      </c>
      <c r="M67" s="92">
        <f t="shared" si="6"/>
        <v>0</v>
      </c>
      <c r="N67" s="92">
        <f t="shared" si="6"/>
        <v>0</v>
      </c>
      <c r="O67" s="92">
        <f t="shared" si="6"/>
        <v>0</v>
      </c>
      <c r="P67" s="93">
        <f t="shared" si="6"/>
        <v>0</v>
      </c>
      <c r="Q67" s="87">
        <f>SUM(Q14:Q66)</f>
        <v>376</v>
      </c>
      <c r="R67" s="88">
        <f>SUM(R14:R66)</f>
        <v>105816.8</v>
      </c>
      <c r="S67" s="89">
        <f>SUM(S14:S66)</f>
        <v>367</v>
      </c>
      <c r="T67" s="90">
        <f>SUM(T14:T66)</f>
        <v>111406.3</v>
      </c>
      <c r="U67" s="90">
        <f t="shared" ref="U67:V67" si="7">SUM(U14:U66)</f>
        <v>516</v>
      </c>
      <c r="V67" s="90">
        <f t="shared" si="7"/>
        <v>30838.435266601606</v>
      </c>
      <c r="W67" s="91">
        <f>SUM(W14:W66)</f>
        <v>-9</v>
      </c>
      <c r="X67" s="117">
        <f>SUM(X14:X66)</f>
        <v>5589.5000000000036</v>
      </c>
      <c r="Y67" s="92">
        <f t="shared" ref="Y67:AD67" si="8">SUM(Y14:Y66)</f>
        <v>2</v>
      </c>
      <c r="Z67" s="121">
        <f t="shared" si="8"/>
        <v>7578.23</v>
      </c>
      <c r="AA67" s="92">
        <f t="shared" si="8"/>
        <v>0</v>
      </c>
      <c r="AB67" s="92">
        <f t="shared" si="8"/>
        <v>0</v>
      </c>
      <c r="AC67" s="92">
        <f t="shared" si="8"/>
        <v>0</v>
      </c>
      <c r="AD67" s="93">
        <f t="shared" si="8"/>
        <v>0</v>
      </c>
    </row>
    <row r="69" spans="1:30" ht="15" customHeight="1" x14ac:dyDescent="0.25">
      <c r="A69" s="346" t="s">
        <v>18</v>
      </c>
      <c r="B69" s="347"/>
      <c r="C69" s="94">
        <f>[2]СВОД!$F$38</f>
        <v>50215</v>
      </c>
      <c r="D69" s="94">
        <f>[2]СВОД!$G$38</f>
        <v>5505110.0999999996</v>
      </c>
      <c r="E69" s="94">
        <f>[3]СВОД!$F$38</f>
        <v>50215</v>
      </c>
      <c r="F69" s="94">
        <f>[3]СВОД!$G$38</f>
        <v>5616399.71</v>
      </c>
      <c r="G69" s="94"/>
      <c r="H69" s="94"/>
      <c r="I69" s="94">
        <f t="shared" ref="I69:J73" si="9">E69-C69</f>
        <v>0</v>
      </c>
      <c r="J69" s="12">
        <f t="shared" si="9"/>
        <v>111289.61000000034</v>
      </c>
    </row>
    <row r="70" spans="1:30" ht="15" customHeight="1" x14ac:dyDescent="0.25">
      <c r="A70" s="319" t="s">
        <v>8</v>
      </c>
      <c r="B70" s="320"/>
      <c r="C70" s="95">
        <f>[2]СВОД!$I$38</f>
        <v>526</v>
      </c>
      <c r="D70" s="95">
        <f>[2]СВОД!$H$38</f>
        <v>99699.85</v>
      </c>
      <c r="E70" s="95">
        <f>[3]СВОД!$I$38</f>
        <v>-514</v>
      </c>
      <c r="F70" s="95">
        <f>[3]СВОД!$H$38</f>
        <v>158699.85</v>
      </c>
      <c r="G70" s="95"/>
      <c r="H70" s="95"/>
      <c r="I70" s="95">
        <f t="shared" si="9"/>
        <v>-1040</v>
      </c>
      <c r="J70" s="14">
        <f t="shared" si="9"/>
        <v>59000</v>
      </c>
    </row>
    <row r="71" spans="1:30" ht="48.75" customHeight="1" x14ac:dyDescent="0.25">
      <c r="A71" s="319" t="s">
        <v>9</v>
      </c>
      <c r="B71" s="320"/>
      <c r="C71" s="95">
        <f>C69-C70</f>
        <v>49689</v>
      </c>
      <c r="D71" s="95">
        <f>D69-D70</f>
        <v>5405410.25</v>
      </c>
      <c r="E71" s="95">
        <f>E69-E70</f>
        <v>50729</v>
      </c>
      <c r="F71" s="95">
        <f>F69-F70</f>
        <v>5457699.8600000003</v>
      </c>
      <c r="G71" s="95"/>
      <c r="H71" s="95"/>
      <c r="I71" s="95">
        <f t="shared" si="9"/>
        <v>1040</v>
      </c>
      <c r="J71" s="14">
        <f t="shared" si="9"/>
        <v>52289.610000000335</v>
      </c>
      <c r="L71" s="202"/>
    </row>
    <row r="72" spans="1:30" ht="42.75" customHeight="1" x14ac:dyDescent="0.25">
      <c r="A72" s="321" t="s">
        <v>10</v>
      </c>
      <c r="B72" s="322"/>
      <c r="C72" s="96"/>
      <c r="D72" s="96"/>
      <c r="E72" s="96"/>
      <c r="F72" s="96"/>
      <c r="G72" s="96"/>
      <c r="H72" s="96"/>
      <c r="I72" s="96">
        <f t="shared" si="9"/>
        <v>0</v>
      </c>
      <c r="J72" s="16">
        <f t="shared" si="9"/>
        <v>0</v>
      </c>
      <c r="P72" s="202">
        <f>F67-[2]СВОД!$T$38</f>
        <v>344418.18999999855</v>
      </c>
    </row>
    <row r="73" spans="1:30" ht="15" customHeight="1" x14ac:dyDescent="0.25">
      <c r="A73" s="323" t="s">
        <v>11</v>
      </c>
      <c r="B73" s="324"/>
      <c r="C73" s="97">
        <f>C71+C72</f>
        <v>49689</v>
      </c>
      <c r="D73" s="97">
        <f>D71+D72</f>
        <v>5405410.25</v>
      </c>
      <c r="E73" s="97">
        <f>E71+E72</f>
        <v>50729</v>
      </c>
      <c r="F73" s="97">
        <f>F71+F72</f>
        <v>5457699.8600000003</v>
      </c>
      <c r="G73" s="97"/>
      <c r="H73" s="97"/>
      <c r="I73" s="97">
        <f t="shared" si="9"/>
        <v>1040</v>
      </c>
      <c r="J73" s="18">
        <f t="shared" si="9"/>
        <v>52289.610000000335</v>
      </c>
    </row>
    <row r="74" spans="1:30" x14ac:dyDescent="0.25">
      <c r="D74" s="202"/>
    </row>
    <row r="76" spans="1:30" ht="13.5" customHeight="1" x14ac:dyDescent="0.25"/>
  </sheetData>
  <mergeCells count="23">
    <mergeCell ref="Q8:AD11"/>
    <mergeCell ref="Q12:R12"/>
    <mergeCell ref="S12:T12"/>
    <mergeCell ref="U12:V12"/>
    <mergeCell ref="W12:X12"/>
    <mergeCell ref="Y12:Z12"/>
    <mergeCell ref="AA12:AB12"/>
    <mergeCell ref="AC12:AD12"/>
    <mergeCell ref="A73:B73"/>
    <mergeCell ref="A8:A12"/>
    <mergeCell ref="B8:B12"/>
    <mergeCell ref="C8:P11"/>
    <mergeCell ref="C12:D12"/>
    <mergeCell ref="O12:P12"/>
    <mergeCell ref="A69:B69"/>
    <mergeCell ref="A70:B70"/>
    <mergeCell ref="A71:B71"/>
    <mergeCell ref="A72:B72"/>
    <mergeCell ref="E12:F12"/>
    <mergeCell ref="G12:H12"/>
    <mergeCell ref="I12:J12"/>
    <mergeCell ref="K12:L12"/>
    <mergeCell ref="M12:N12"/>
  </mergeCells>
  <pageMargins left="0.25" right="0.25" top="0.75" bottom="0.75" header="0.3" footer="0.3"/>
  <pageSetup paperSize="9" scale="18" orientation="landscape" r:id="rId1"/>
  <colBreaks count="1" manualBreakCount="1">
    <brk id="16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K75"/>
  <sheetViews>
    <sheetView zoomScale="80" zoomScaleNormal="80" workbookViewId="0">
      <pane xSplit="2" ySplit="13" topLeftCell="C14" activePane="bottomRight" state="frozen"/>
      <selection activeCell="BK22" sqref="BK22"/>
      <selection pane="topRight" activeCell="BK22" sqref="BK22"/>
      <selection pane="bottomLeft" activeCell="BK22" sqref="BK22"/>
      <selection pane="bottomRight" activeCell="G36" sqref="G36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9.140625" style="1"/>
    <col min="18" max="18" width="10.5703125" style="307" bestFit="1" customWidth="1"/>
    <col min="19" max="19" width="12.85546875" style="307" bestFit="1" customWidth="1"/>
    <col min="20" max="20" width="15.85546875" style="1" customWidth="1"/>
    <col min="21" max="16384" width="9.140625" style="1"/>
  </cols>
  <sheetData>
    <row r="1" spans="1:20" x14ac:dyDescent="0.25">
      <c r="P1" s="142" t="s">
        <v>27</v>
      </c>
    </row>
    <row r="2" spans="1:20" ht="12.75" customHeight="1" x14ac:dyDescent="0.25">
      <c r="P2" s="142" t="s">
        <v>28</v>
      </c>
    </row>
    <row r="3" spans="1:20" x14ac:dyDescent="0.25">
      <c r="P3" s="142" t="s">
        <v>29</v>
      </c>
    </row>
    <row r="4" spans="1:20" x14ac:dyDescent="0.25">
      <c r="P4" s="142" t="str">
        <f>'Скорая медицинская помощь'!$P$4</f>
        <v>от  26.10.2021 года № 5 / 2021</v>
      </c>
    </row>
    <row r="6" spans="1:20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20" ht="12.6" customHeight="1" x14ac:dyDescent="0.25"/>
    <row r="8" spans="1:20" s="2" customFormat="1" ht="12.75" customHeight="1" x14ac:dyDescent="0.25">
      <c r="A8" s="339" t="s">
        <v>0</v>
      </c>
      <c r="B8" s="342" t="s">
        <v>1</v>
      </c>
      <c r="C8" s="325" t="s">
        <v>26</v>
      </c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7"/>
      <c r="R8" s="308"/>
      <c r="S8" s="308"/>
    </row>
    <row r="9" spans="1:20" s="2" customFormat="1" ht="13.5" customHeight="1" x14ac:dyDescent="0.25">
      <c r="A9" s="340"/>
      <c r="B9" s="343"/>
      <c r="C9" s="328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30"/>
      <c r="R9" s="308"/>
      <c r="S9" s="308"/>
    </row>
    <row r="10" spans="1:20" s="2" customFormat="1" ht="12" customHeight="1" x14ac:dyDescent="0.25">
      <c r="A10" s="340"/>
      <c r="B10" s="343"/>
      <c r="C10" s="328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30"/>
      <c r="R10" s="308"/>
      <c r="S10" s="308"/>
    </row>
    <row r="11" spans="1:20" s="2" customFormat="1" ht="18.75" customHeight="1" x14ac:dyDescent="0.25">
      <c r="A11" s="340"/>
      <c r="B11" s="343"/>
      <c r="C11" s="331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3"/>
      <c r="R11" s="308"/>
      <c r="S11" s="308"/>
    </row>
    <row r="12" spans="1:20" s="3" customFormat="1" ht="130.5" customHeight="1" x14ac:dyDescent="0.25">
      <c r="A12" s="341"/>
      <c r="B12" s="344"/>
      <c r="C12" s="391" t="str">
        <f>'Скорая медицинская помощь'!$C$12</f>
        <v>Утвержденное плановое задание в соответствии с заседанием Комиссии 4/2021</v>
      </c>
      <c r="D12" s="349"/>
      <c r="E12" s="349" t="str">
        <f>'Скорая медицинская помощь'!$E$12</f>
        <v>Проект планового задания для заседания Комиссии 5/2021</v>
      </c>
      <c r="F12" s="349"/>
      <c r="G12" s="349" t="str">
        <f>'Скорая медицинская помощь'!G12</f>
        <v>Принято к оплате оказанной медицинской помощи за 8 месяцев 2021 года</v>
      </c>
      <c r="H12" s="349"/>
      <c r="I12" s="350" t="str">
        <f>'Скорая медицинская помощь'!$I$12</f>
        <v>Внесенные в проект планового задания изменения в соответствии с заседанием Комиссии 5/2021</v>
      </c>
      <c r="J12" s="351"/>
      <c r="K12" s="336" t="s">
        <v>12</v>
      </c>
      <c r="L12" s="335"/>
      <c r="M12" s="336" t="s">
        <v>53</v>
      </c>
      <c r="N12" s="335"/>
      <c r="O12" s="336" t="s">
        <v>14</v>
      </c>
      <c r="P12" s="345"/>
      <c r="R12" s="309"/>
      <c r="S12" s="309"/>
    </row>
    <row r="13" spans="1:20" s="3" customFormat="1" ht="22.5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51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R13" s="309"/>
      <c r="S13" s="309"/>
    </row>
    <row r="14" spans="1:20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[2]План!AJ7</f>
        <v>1273</v>
      </c>
      <c r="D14" s="56">
        <f>[2]План!AK7</f>
        <v>108135.68999999999</v>
      </c>
      <c r="E14" s="5">
        <f>[3]План!AJ7</f>
        <v>695</v>
      </c>
      <c r="F14" s="47">
        <f>[3]План!AK7</f>
        <v>66482.81</v>
      </c>
      <c r="G14" s="47">
        <f>'[4]Объемы на 01.09.2021'!$AR$23</f>
        <v>0</v>
      </c>
      <c r="H14" s="47">
        <f>'[4]фин.обеспеч.на 01.09.2021'!$AR$23</f>
        <v>985893.0303300001</v>
      </c>
      <c r="I14" s="6">
        <f>E14-C14</f>
        <v>-578</v>
      </c>
      <c r="J14" s="51">
        <f>F14-D14</f>
        <v>-41652.87999999999</v>
      </c>
      <c r="K14" s="7">
        <v>-578</v>
      </c>
      <c r="L14" s="119">
        <v>-41652.879999999997</v>
      </c>
      <c r="M14" s="7">
        <v>-578</v>
      </c>
      <c r="N14" s="119">
        <v>-41652.879999999997</v>
      </c>
      <c r="O14" s="7"/>
      <c r="P14" s="78"/>
      <c r="Q14" s="8"/>
      <c r="R14" s="8"/>
      <c r="T14" s="202"/>
    </row>
    <row r="15" spans="1:20" x14ac:dyDescent="0.25">
      <c r="A15" s="28">
        <v>2</v>
      </c>
      <c r="B15" s="29" t="str">
        <f>'Скорая медицинская помощь'!B15</f>
        <v>ККДБ</v>
      </c>
      <c r="C15" s="4">
        <f>[2]План!AJ8</f>
        <v>790</v>
      </c>
      <c r="D15" s="56">
        <f>[2]План!AK8</f>
        <v>33264.53</v>
      </c>
      <c r="E15" s="5">
        <f>[3]План!AJ8</f>
        <v>790</v>
      </c>
      <c r="F15" s="47">
        <f>[3]План!AK8</f>
        <v>33264.53</v>
      </c>
      <c r="G15" s="47">
        <f>'[4]Объемы на 01.09.2021'!$AR$24</f>
        <v>0</v>
      </c>
      <c r="H15" s="47">
        <f>'[4]фин.обеспеч.на 01.09.2021'!$AR$24</f>
        <v>222388.91887000002</v>
      </c>
      <c r="I15" s="6">
        <f t="shared" ref="I15:J63" si="0">E15-C15</f>
        <v>0</v>
      </c>
      <c r="J15" s="51">
        <f t="shared" si="0"/>
        <v>0</v>
      </c>
      <c r="K15" s="7"/>
      <c r="L15" s="119"/>
      <c r="M15" s="7"/>
      <c r="N15" s="119"/>
      <c r="O15" s="7"/>
      <c r="P15" s="78"/>
      <c r="Q15" s="8"/>
      <c r="R15" s="8"/>
      <c r="T15" s="202"/>
    </row>
    <row r="16" spans="1:20" x14ac:dyDescent="0.25">
      <c r="A16" s="26">
        <v>3</v>
      </c>
      <c r="B16" s="29" t="str">
        <f>'Скорая медицинская помощь'!B16</f>
        <v>ККОД</v>
      </c>
      <c r="C16" s="4">
        <f>[2]План!AJ9</f>
        <v>2303</v>
      </c>
      <c r="D16" s="56">
        <f>[2]План!AK9</f>
        <v>363151.52</v>
      </c>
      <c r="E16" s="5">
        <f>[3]План!AJ9</f>
        <v>2353</v>
      </c>
      <c r="F16" s="47">
        <f>[3]План!AK9</f>
        <v>363151.52</v>
      </c>
      <c r="G16" s="47">
        <f>'[4]Объемы на 01.09.2021'!$AR$28</f>
        <v>0</v>
      </c>
      <c r="H16" s="47">
        <f>'[4]фин.обеспеч.на 01.09.2021'!$AR$28</f>
        <v>612148.95791</v>
      </c>
      <c r="I16" s="6">
        <f t="shared" si="0"/>
        <v>50</v>
      </c>
      <c r="J16" s="51">
        <f t="shared" si="0"/>
        <v>0</v>
      </c>
      <c r="K16" s="7">
        <v>50</v>
      </c>
      <c r="L16" s="119"/>
      <c r="M16" s="7">
        <f>I16</f>
        <v>50</v>
      </c>
      <c r="N16" s="119"/>
      <c r="O16" s="7"/>
      <c r="P16" s="78"/>
      <c r="Q16" s="8"/>
      <c r="R16" s="8"/>
      <c r="T16" s="202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[2]План!AJ10</f>
        <v>530</v>
      </c>
      <c r="D17" s="56">
        <f>[2]План!AK10</f>
        <v>36522.69</v>
      </c>
      <c r="E17" s="5">
        <f>[3]План!AJ10</f>
        <v>509</v>
      </c>
      <c r="F17" s="47">
        <f>[3]План!AK10</f>
        <v>31522.690000000002</v>
      </c>
      <c r="G17" s="47">
        <f>'[4]Объемы на 01.09.2021'!$AR$26</f>
        <v>0</v>
      </c>
      <c r="H17" s="47">
        <f>'[4]фин.обеспеч.на 01.09.2021'!$AR$26</f>
        <v>126432.53696000001</v>
      </c>
      <c r="I17" s="6">
        <f t="shared" si="0"/>
        <v>-21</v>
      </c>
      <c r="J17" s="51">
        <f t="shared" si="0"/>
        <v>-5000</v>
      </c>
      <c r="K17" s="7">
        <v>-21</v>
      </c>
      <c r="L17" s="119">
        <v>0</v>
      </c>
      <c r="M17" s="7">
        <f>I17</f>
        <v>-21</v>
      </c>
      <c r="N17" s="119">
        <f>J17</f>
        <v>-5000</v>
      </c>
      <c r="O17" s="7"/>
      <c r="P17" s="78"/>
      <c r="Q17" s="8"/>
      <c r="R17" s="8"/>
      <c r="T17" s="202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[2]План!AJ11</f>
        <v>0</v>
      </c>
      <c r="D18" s="56">
        <f>[2]План!AK11</f>
        <v>0</v>
      </c>
      <c r="E18" s="5">
        <f>[3]План!AJ11</f>
        <v>0</v>
      </c>
      <c r="F18" s="47">
        <f>[3]План!AK11</f>
        <v>0</v>
      </c>
      <c r="G18" s="47">
        <f>'[4]Объемы на 01.09.2021'!$AR$25</f>
        <v>0</v>
      </c>
      <c r="H18" s="47">
        <f>'[4]фин.обеспеч.на 01.09.2021'!$AR$25</f>
        <v>36908.827169999997</v>
      </c>
      <c r="I18" s="6">
        <f t="shared" si="0"/>
        <v>0</v>
      </c>
      <c r="J18" s="51">
        <f t="shared" si="0"/>
        <v>0</v>
      </c>
      <c r="K18" s="7"/>
      <c r="L18" s="119"/>
      <c r="M18" s="7">
        <f t="shared" ref="M18:M27" si="1">I18</f>
        <v>0</v>
      </c>
      <c r="N18" s="119">
        <f t="shared" ref="N18:N27" si="2">J18</f>
        <v>0</v>
      </c>
      <c r="O18" s="7"/>
      <c r="P18" s="78"/>
      <c r="Q18" s="8"/>
      <c r="R18" s="8"/>
      <c r="T18" s="202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[2]План!AJ12</f>
        <v>100</v>
      </c>
      <c r="D19" s="56">
        <f>[2]План!AK12</f>
        <v>3306.54</v>
      </c>
      <c r="E19" s="5">
        <f>[3]План!AJ12</f>
        <v>100</v>
      </c>
      <c r="F19" s="47">
        <f>[3]План!AK12</f>
        <v>3306.54</v>
      </c>
      <c r="G19" s="47">
        <f>'[4]Объемы на 01.09.2021'!$AR$57</f>
        <v>0</v>
      </c>
      <c r="H19" s="47">
        <f>'[4]фин.обеспеч.на 01.09.2021'!$AR$57</f>
        <v>113107.63837</v>
      </c>
      <c r="I19" s="6">
        <f t="shared" si="0"/>
        <v>0</v>
      </c>
      <c r="J19" s="51">
        <f t="shared" si="0"/>
        <v>0</v>
      </c>
      <c r="K19" s="7"/>
      <c r="L19" s="119"/>
      <c r="M19" s="7">
        <f t="shared" si="1"/>
        <v>0</v>
      </c>
      <c r="N19" s="119">
        <f t="shared" si="2"/>
        <v>0</v>
      </c>
      <c r="O19" s="7"/>
      <c r="P19" s="78"/>
      <c r="Q19" s="8"/>
      <c r="R19" s="8"/>
      <c r="S19" s="307"/>
      <c r="T19" s="202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[2]План!AJ13</f>
        <v>796</v>
      </c>
      <c r="D20" s="56">
        <f>[2]План!AK13</f>
        <v>39633.909999999996</v>
      </c>
      <c r="E20" s="5">
        <f>[3]План!AJ13</f>
        <v>796</v>
      </c>
      <c r="F20" s="47">
        <f>[3]План!AK13</f>
        <v>39633.909999999996</v>
      </c>
      <c r="G20" s="47">
        <f>'[4]Объемы на 01.09.2021'!$AR$27</f>
        <v>0</v>
      </c>
      <c r="H20" s="47">
        <f>'[4]фин.обеспеч.на 01.09.2021'!$AR$27</f>
        <v>81292.20296000001</v>
      </c>
      <c r="I20" s="6">
        <f t="shared" si="0"/>
        <v>0</v>
      </c>
      <c r="J20" s="51">
        <f t="shared" si="0"/>
        <v>0</v>
      </c>
      <c r="K20" s="7"/>
      <c r="L20" s="119"/>
      <c r="M20" s="7">
        <f t="shared" si="1"/>
        <v>0</v>
      </c>
      <c r="N20" s="119">
        <f t="shared" si="2"/>
        <v>0</v>
      </c>
      <c r="O20" s="7"/>
      <c r="P20" s="78"/>
      <c r="Q20" s="8"/>
      <c r="R20" s="8"/>
      <c r="S20" s="307"/>
      <c r="T20" s="202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[2]План!AJ14</f>
        <v>450</v>
      </c>
      <c r="D21" s="56">
        <f>[2]План!AK14</f>
        <v>16364.949999999999</v>
      </c>
      <c r="E21" s="5">
        <f>[3]План!AJ14</f>
        <v>265</v>
      </c>
      <c r="F21" s="47">
        <f>[3]План!AK14</f>
        <v>9682.82</v>
      </c>
      <c r="G21" s="47">
        <f>'[4]Объемы на 01.09.2021'!$AR$30</f>
        <v>0</v>
      </c>
      <c r="H21" s="47">
        <f>'[4]фин.обеспеч.на 01.09.2021'!$AR$30</f>
        <v>412786.16372000007</v>
      </c>
      <c r="I21" s="6">
        <f t="shared" si="0"/>
        <v>-185</v>
      </c>
      <c r="J21" s="51">
        <f t="shared" si="0"/>
        <v>-6682.1299999999992</v>
      </c>
      <c r="K21" s="7">
        <v>-185</v>
      </c>
      <c r="L21" s="119">
        <f>-6681.94-0.19</f>
        <v>-6682.1299999999992</v>
      </c>
      <c r="M21" s="7">
        <f t="shared" si="1"/>
        <v>-185</v>
      </c>
      <c r="N21" s="119">
        <f t="shared" si="2"/>
        <v>-6682.1299999999992</v>
      </c>
      <c r="O21" s="7"/>
      <c r="P21" s="78"/>
      <c r="Q21" s="8"/>
      <c r="R21" s="8"/>
      <c r="S21" s="307"/>
      <c r="T21" s="202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[2]План!AJ15</f>
        <v>520</v>
      </c>
      <c r="D22" s="56">
        <f>[2]План!AK15</f>
        <v>17055.03</v>
      </c>
      <c r="E22" s="5">
        <f>[3]План!AJ15</f>
        <v>229</v>
      </c>
      <c r="F22" s="47">
        <f>[3]План!AK15</f>
        <v>9249.3000000000011</v>
      </c>
      <c r="G22" s="47">
        <f>'[4]Объемы на 01.09.2021'!$AR$31</f>
        <v>0</v>
      </c>
      <c r="H22" s="47">
        <f>'[4]фин.обеспеч.на 01.09.2021'!$AR$31</f>
        <v>524930.01700999995</v>
      </c>
      <c r="I22" s="6">
        <f t="shared" si="0"/>
        <v>-291</v>
      </c>
      <c r="J22" s="51">
        <f t="shared" si="0"/>
        <v>-7805.7299999999977</v>
      </c>
      <c r="K22" s="7">
        <v>-291</v>
      </c>
      <c r="L22" s="119">
        <v>-7805.73</v>
      </c>
      <c r="M22" s="7">
        <f t="shared" si="1"/>
        <v>-291</v>
      </c>
      <c r="N22" s="119">
        <f t="shared" si="2"/>
        <v>-7805.7299999999977</v>
      </c>
      <c r="O22" s="7"/>
      <c r="P22" s="78"/>
      <c r="Q22" s="8"/>
      <c r="R22" s="8"/>
      <c r="S22" s="307"/>
      <c r="T22" s="202"/>
      <c r="BK22" s="2">
        <f>'[4]Объемы на 01.09.2021'!$V$31</f>
        <v>2071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[2]План!AJ16</f>
        <v>1030</v>
      </c>
      <c r="D23" s="56">
        <f>[2]План!AK16</f>
        <v>32704.780000000002</v>
      </c>
      <c r="E23" s="5">
        <f>[3]План!AJ16</f>
        <v>884</v>
      </c>
      <c r="F23" s="47">
        <f>[3]План!AK16</f>
        <v>28158.74</v>
      </c>
      <c r="G23" s="47">
        <f>'[4]Объемы на 01.09.2021'!$AR$35</f>
        <v>0</v>
      </c>
      <c r="H23" s="47">
        <f>'[4]фин.обеспеч.на 01.09.2021'!$AR$35</f>
        <v>250385.80560000002</v>
      </c>
      <c r="I23" s="6">
        <f t="shared" si="0"/>
        <v>-146</v>
      </c>
      <c r="J23" s="51">
        <f t="shared" si="0"/>
        <v>-4546.0400000000009</v>
      </c>
      <c r="K23" s="7">
        <v>-146</v>
      </c>
      <c r="L23" s="119">
        <v>-4546.3300000000017</v>
      </c>
      <c r="M23" s="7">
        <f t="shared" si="1"/>
        <v>-146</v>
      </c>
      <c r="N23" s="119">
        <f t="shared" si="2"/>
        <v>-4546.0400000000009</v>
      </c>
      <c r="O23" s="7"/>
      <c r="P23" s="78"/>
      <c r="Q23" s="8"/>
      <c r="R23" s="8"/>
      <c r="S23" s="307"/>
      <c r="T23" s="202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[2]План!AJ17</f>
        <v>0</v>
      </c>
      <c r="D24" s="56">
        <f>[2]План!AK17</f>
        <v>0</v>
      </c>
      <c r="E24" s="5">
        <f>[3]План!AJ17</f>
        <v>0</v>
      </c>
      <c r="F24" s="47">
        <f>[3]План!AK17</f>
        <v>0</v>
      </c>
      <c r="G24" s="47">
        <f>'[4]Объемы на 01.09.2021'!$AR$32</f>
        <v>0</v>
      </c>
      <c r="H24" s="47">
        <f>'[4]фин.обеспеч.на 01.09.2021'!$AR$32</f>
        <v>54439.248499999994</v>
      </c>
      <c r="I24" s="6">
        <f t="shared" si="0"/>
        <v>0</v>
      </c>
      <c r="J24" s="51">
        <f t="shared" si="0"/>
        <v>0</v>
      </c>
      <c r="K24" s="7"/>
      <c r="L24" s="119"/>
      <c r="M24" s="7">
        <f t="shared" si="1"/>
        <v>0</v>
      </c>
      <c r="N24" s="119">
        <f t="shared" si="2"/>
        <v>0</v>
      </c>
      <c r="O24" s="7"/>
      <c r="P24" s="78"/>
      <c r="Q24" s="8"/>
      <c r="R24" s="8"/>
      <c r="S24" s="307"/>
      <c r="T24" s="202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[2]План!AJ18</f>
        <v>976</v>
      </c>
      <c r="D25" s="56">
        <f>[2]План!AK18</f>
        <v>34240.039999999994</v>
      </c>
      <c r="E25" s="5">
        <f>[3]План!AJ18</f>
        <v>976</v>
      </c>
      <c r="F25" s="47">
        <f>[3]План!AK18</f>
        <v>34240.039999999994</v>
      </c>
      <c r="G25" s="47">
        <f>'[4]Объемы на 01.09.2021'!$AR$33</f>
        <v>0</v>
      </c>
      <c r="H25" s="47">
        <f>'[4]фин.обеспеч.на 01.09.2021'!$AR$33</f>
        <v>118866.57640000001</v>
      </c>
      <c r="I25" s="6">
        <f t="shared" si="0"/>
        <v>0</v>
      </c>
      <c r="J25" s="51">
        <f t="shared" si="0"/>
        <v>0</v>
      </c>
      <c r="K25" s="7"/>
      <c r="L25" s="119"/>
      <c r="M25" s="7">
        <f t="shared" si="1"/>
        <v>0</v>
      </c>
      <c r="N25" s="119">
        <f t="shared" si="2"/>
        <v>0</v>
      </c>
      <c r="O25" s="7"/>
      <c r="P25" s="78"/>
      <c r="Q25" s="8"/>
      <c r="R25" s="8"/>
      <c r="S25" s="307"/>
      <c r="T25" s="202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[2]План!AJ19</f>
        <v>1160</v>
      </c>
      <c r="D26" s="56">
        <f>[2]План!AK19</f>
        <v>45047.859999999993</v>
      </c>
      <c r="E26" s="5">
        <f>[3]План!AJ19</f>
        <v>1160</v>
      </c>
      <c r="F26" s="47">
        <f>[3]План!AK19</f>
        <v>45047.859999999993</v>
      </c>
      <c r="G26" s="47">
        <f>'[4]Объемы на 01.09.2021'!$AR$34</f>
        <v>0</v>
      </c>
      <c r="H26" s="47">
        <f>'[4]фин.обеспеч.на 01.09.2021'!$AR$34</f>
        <v>131272.61871000001</v>
      </c>
      <c r="I26" s="6">
        <f t="shared" si="0"/>
        <v>0</v>
      </c>
      <c r="J26" s="51">
        <f t="shared" si="0"/>
        <v>0</v>
      </c>
      <c r="K26" s="7"/>
      <c r="L26" s="119"/>
      <c r="M26" s="7">
        <f t="shared" si="1"/>
        <v>0</v>
      </c>
      <c r="N26" s="119">
        <f t="shared" si="2"/>
        <v>0</v>
      </c>
      <c r="O26" s="7"/>
      <c r="P26" s="78"/>
      <c r="Q26" s="8"/>
      <c r="R26" s="8"/>
      <c r="S26" s="307"/>
      <c r="T26" s="202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[2]План!AJ20</f>
        <v>536</v>
      </c>
      <c r="D27" s="56">
        <f>[2]План!AK20</f>
        <v>29748.809999999998</v>
      </c>
      <c r="E27" s="5">
        <f>[3]План!AJ20</f>
        <v>536</v>
      </c>
      <c r="F27" s="47">
        <f>[3]План!AK20</f>
        <v>29748.809999999998</v>
      </c>
      <c r="G27" s="47">
        <f>'[4]Объемы на 01.09.2021'!$AR$37</f>
        <v>0</v>
      </c>
      <c r="H27" s="47">
        <f>'[4]фин.обеспеч.на 01.09.2021'!$AR$37</f>
        <v>284128.98736000003</v>
      </c>
      <c r="I27" s="6">
        <f t="shared" si="0"/>
        <v>0</v>
      </c>
      <c r="J27" s="51">
        <f t="shared" si="0"/>
        <v>0</v>
      </c>
      <c r="K27" s="7"/>
      <c r="L27" s="119"/>
      <c r="M27" s="7">
        <f t="shared" si="1"/>
        <v>0</v>
      </c>
      <c r="N27" s="119">
        <f t="shared" si="2"/>
        <v>0</v>
      </c>
      <c r="O27" s="7"/>
      <c r="P27" s="78"/>
      <c r="Q27" s="8"/>
      <c r="R27" s="8"/>
      <c r="S27" s="307"/>
      <c r="T27" s="202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[2]План!AJ21</f>
        <v>300</v>
      </c>
      <c r="D28" s="56">
        <f>[2]План!AK21</f>
        <v>12576.809999999998</v>
      </c>
      <c r="E28" s="5">
        <f>[3]План!AJ21</f>
        <v>167</v>
      </c>
      <c r="F28" s="47">
        <f>[3]План!AK21</f>
        <v>8396.4799999999977</v>
      </c>
      <c r="G28" s="47">
        <f>'[4]Объемы на 01.09.2021'!$AR$38</f>
        <v>0</v>
      </c>
      <c r="H28" s="47">
        <f>'[4]фин.обеспеч.на 01.09.2021'!$AR$38</f>
        <v>82959.346700000009</v>
      </c>
      <c r="I28" s="6">
        <f t="shared" si="0"/>
        <v>-133</v>
      </c>
      <c r="J28" s="51">
        <f t="shared" si="0"/>
        <v>-4180.33</v>
      </c>
      <c r="K28" s="7">
        <v>-133</v>
      </c>
      <c r="L28" s="119">
        <v>-4180.3299999999981</v>
      </c>
      <c r="M28" s="7">
        <f>I28</f>
        <v>-133</v>
      </c>
      <c r="N28" s="119">
        <f>J28</f>
        <v>-4180.33</v>
      </c>
      <c r="O28" s="7"/>
      <c r="P28" s="78"/>
      <c r="Q28" s="8"/>
      <c r="R28" s="8"/>
      <c r="S28" s="307"/>
      <c r="T28" s="202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[2]План!AJ22</f>
        <v>0</v>
      </c>
      <c r="D29" s="56">
        <f>[2]План!AK22</f>
        <v>0</v>
      </c>
      <c r="E29" s="5">
        <f>[3]План!AJ22</f>
        <v>0</v>
      </c>
      <c r="F29" s="47">
        <f>[3]План!AK22</f>
        <v>0</v>
      </c>
      <c r="G29" s="47">
        <f>'[4]Объемы на 01.09.2021'!$AR$36</f>
        <v>0</v>
      </c>
      <c r="H29" s="47">
        <f>'[4]фин.обеспеч.на 01.09.2021'!$AR$36</f>
        <v>46338.4257</v>
      </c>
      <c r="I29" s="6">
        <f t="shared" si="0"/>
        <v>0</v>
      </c>
      <c r="J29" s="51">
        <f t="shared" si="0"/>
        <v>0</v>
      </c>
      <c r="K29" s="7"/>
      <c r="L29" s="119"/>
      <c r="M29" s="7">
        <f>I29</f>
        <v>0</v>
      </c>
      <c r="N29" s="119">
        <f>J29</f>
        <v>0</v>
      </c>
      <c r="O29" s="7"/>
      <c r="P29" s="78"/>
      <c r="Q29" s="8"/>
      <c r="R29" s="8"/>
      <c r="S29" s="307"/>
      <c r="T29" s="202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[2]План!AJ23</f>
        <v>0</v>
      </c>
      <c r="D30" s="56">
        <f>[2]План!AK23</f>
        <v>0</v>
      </c>
      <c r="E30" s="5">
        <f>[3]План!AJ23</f>
        <v>0</v>
      </c>
      <c r="F30" s="47">
        <f>[3]План!AK23</f>
        <v>0</v>
      </c>
      <c r="G30" s="47">
        <f>'[4]Объемы на 01.09.2021'!$AR$39</f>
        <v>0</v>
      </c>
      <c r="H30" s="47">
        <f>'[4]фин.обеспеч.на 01.09.2021'!$AR$39</f>
        <v>38425.234809999994</v>
      </c>
      <c r="I30" s="6">
        <f t="shared" si="0"/>
        <v>0</v>
      </c>
      <c r="J30" s="51">
        <f t="shared" si="0"/>
        <v>0</v>
      </c>
      <c r="K30" s="7"/>
      <c r="L30" s="119"/>
      <c r="M30" s="7">
        <f t="shared" ref="M30:M34" si="3">I30</f>
        <v>0</v>
      </c>
      <c r="N30" s="119">
        <f t="shared" ref="N30:N34" si="4">J30</f>
        <v>0</v>
      </c>
      <c r="O30" s="7"/>
      <c r="P30" s="78"/>
      <c r="Q30" s="8"/>
      <c r="R30" s="8"/>
      <c r="S30" s="307"/>
      <c r="T30" s="202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[2]План!AJ24</f>
        <v>0</v>
      </c>
      <c r="D31" s="56">
        <f>[2]План!AK24</f>
        <v>0</v>
      </c>
      <c r="E31" s="5">
        <f>[3]План!AJ24</f>
        <v>0</v>
      </c>
      <c r="F31" s="47">
        <f>[3]План!AK24</f>
        <v>0</v>
      </c>
      <c r="G31" s="47"/>
      <c r="H31" s="47"/>
      <c r="I31" s="6">
        <f t="shared" si="0"/>
        <v>0</v>
      </c>
      <c r="J31" s="51">
        <f t="shared" si="0"/>
        <v>0</v>
      </c>
      <c r="K31" s="7"/>
      <c r="L31" s="119"/>
      <c r="M31" s="7">
        <f t="shared" si="3"/>
        <v>0</v>
      </c>
      <c r="N31" s="119">
        <f t="shared" si="4"/>
        <v>0</v>
      </c>
      <c r="O31" s="7"/>
      <c r="P31" s="78"/>
      <c r="Q31" s="8"/>
      <c r="R31" s="8"/>
      <c r="S31" s="307"/>
      <c r="T31" s="202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[2]План!AJ25</f>
        <v>0</v>
      </c>
      <c r="D32" s="56">
        <f>[2]План!AK25</f>
        <v>0</v>
      </c>
      <c r="E32" s="5">
        <f>[3]План!AJ25</f>
        <v>0</v>
      </c>
      <c r="F32" s="47">
        <f>[3]План!AK25</f>
        <v>0</v>
      </c>
      <c r="G32" s="47">
        <f>'[4]Объемы на 01.09.2021'!$AR$60</f>
        <v>0</v>
      </c>
      <c r="H32" s="47">
        <f>'[4]фин.обеспеч.на 01.09.2021'!$AR$60</f>
        <v>241221.87635999999</v>
      </c>
      <c r="I32" s="6">
        <f t="shared" si="0"/>
        <v>0</v>
      </c>
      <c r="J32" s="51">
        <f t="shared" si="0"/>
        <v>0</v>
      </c>
      <c r="K32" s="7"/>
      <c r="L32" s="119"/>
      <c r="M32" s="7">
        <f t="shared" si="3"/>
        <v>0</v>
      </c>
      <c r="N32" s="119">
        <f t="shared" si="4"/>
        <v>0</v>
      </c>
      <c r="O32" s="7"/>
      <c r="P32" s="78"/>
      <c r="Q32" s="8"/>
      <c r="R32" s="8"/>
      <c r="S32" s="307"/>
      <c r="T32" s="202"/>
    </row>
    <row r="33" spans="1:20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[2]План!AJ26</f>
        <v>0</v>
      </c>
      <c r="D33" s="56">
        <f>[2]План!AK26</f>
        <v>0</v>
      </c>
      <c r="E33" s="5">
        <f>[3]План!AJ26</f>
        <v>0</v>
      </c>
      <c r="F33" s="47">
        <f>[3]План!AK26</f>
        <v>0</v>
      </c>
      <c r="G33" s="47">
        <f>'[4]Объемы на 01.09.2021'!$AR$59</f>
        <v>0</v>
      </c>
      <c r="H33" s="47">
        <f>'[4]фин.обеспеч.на 01.09.2021'!$AR$59</f>
        <v>87068.170870000002</v>
      </c>
      <c r="I33" s="6">
        <f t="shared" si="0"/>
        <v>0</v>
      </c>
      <c r="J33" s="51">
        <f t="shared" si="0"/>
        <v>0</v>
      </c>
      <c r="K33" s="7"/>
      <c r="L33" s="119"/>
      <c r="M33" s="7">
        <f t="shared" si="3"/>
        <v>0</v>
      </c>
      <c r="N33" s="119">
        <f t="shared" si="4"/>
        <v>0</v>
      </c>
      <c r="O33" s="7"/>
      <c r="P33" s="78"/>
      <c r="Q33" s="8"/>
      <c r="R33" s="8"/>
      <c r="S33" s="307"/>
      <c r="T33" s="202"/>
    </row>
    <row r="34" spans="1:20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[2]План!AJ27</f>
        <v>1059</v>
      </c>
      <c r="D34" s="56">
        <f>[2]План!AK27</f>
        <v>53693.299999999996</v>
      </c>
      <c r="E34" s="5">
        <f>[3]План!AJ27</f>
        <v>1059</v>
      </c>
      <c r="F34" s="47">
        <f>[3]План!AK27</f>
        <v>73046.640000000014</v>
      </c>
      <c r="G34" s="47">
        <f>'[4]Объемы на 01.09.2021'!$AR$40</f>
        <v>0</v>
      </c>
      <c r="H34" s="47">
        <f>'[4]фин.обеспеч.на 01.09.2021'!$AR$40</f>
        <v>667504.90204999992</v>
      </c>
      <c r="I34" s="6">
        <f t="shared" si="0"/>
        <v>0</v>
      </c>
      <c r="J34" s="51">
        <f>F34-D34</f>
        <v>19353.340000000018</v>
      </c>
      <c r="K34" s="7"/>
      <c r="L34" s="119">
        <f>13504.44-22.8-1908.25+527.91+7252.04</f>
        <v>19353.34</v>
      </c>
      <c r="M34" s="7">
        <f t="shared" si="3"/>
        <v>0</v>
      </c>
      <c r="N34" s="119">
        <f t="shared" si="4"/>
        <v>19353.340000000018</v>
      </c>
      <c r="O34" s="7"/>
      <c r="P34" s="78"/>
      <c r="Q34" s="8"/>
      <c r="R34" s="8"/>
      <c r="S34" s="307"/>
      <c r="T34" s="202"/>
    </row>
    <row r="35" spans="1:20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[2]План!AJ28</f>
        <v>0</v>
      </c>
      <c r="D35" s="56">
        <f>[2]План!AK28</f>
        <v>0</v>
      </c>
      <c r="E35" s="5">
        <f>[3]План!AJ28</f>
        <v>0</v>
      </c>
      <c r="F35" s="47">
        <f>[3]План!AK28</f>
        <v>0</v>
      </c>
      <c r="G35" s="47">
        <f>'[4]Объемы на 01.09.2021'!$AR$41</f>
        <v>0</v>
      </c>
      <c r="H35" s="47">
        <f>'[4]фин.обеспеч.на 01.09.2021'!$AR$41</f>
        <v>56434.545180000001</v>
      </c>
      <c r="I35" s="6">
        <f t="shared" si="0"/>
        <v>0</v>
      </c>
      <c r="J35" s="51">
        <f t="shared" si="0"/>
        <v>0</v>
      </c>
      <c r="K35" s="7"/>
      <c r="L35" s="119"/>
      <c r="M35" s="7"/>
      <c r="N35" s="119"/>
      <c r="O35" s="7"/>
      <c r="P35" s="78"/>
      <c r="Q35" s="8"/>
      <c r="R35" s="8"/>
      <c r="S35" s="307"/>
      <c r="T35" s="202"/>
    </row>
    <row r="36" spans="1:20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[2]План!AJ29</f>
        <v>559</v>
      </c>
      <c r="D36" s="56">
        <f>[2]План!AK29</f>
        <v>30027.590000000004</v>
      </c>
      <c r="E36" s="5">
        <f>[3]План!AJ29</f>
        <v>559</v>
      </c>
      <c r="F36" s="47">
        <f>[3]План!AK29</f>
        <v>30027.590000000004</v>
      </c>
      <c r="G36" s="47">
        <f>'[4]Объемы на 01.09.2021'!$AR$48</f>
        <v>0</v>
      </c>
      <c r="H36" s="47">
        <f>'[4]фин.обеспеч.на 01.09.2021'!$AR$48</f>
        <v>218865.29103000002</v>
      </c>
      <c r="I36" s="6">
        <f t="shared" si="0"/>
        <v>0</v>
      </c>
      <c r="J36" s="51">
        <f t="shared" si="0"/>
        <v>0</v>
      </c>
      <c r="K36" s="7"/>
      <c r="L36" s="119"/>
      <c r="M36" s="7"/>
      <c r="N36" s="119"/>
      <c r="O36" s="7"/>
      <c r="P36" s="78"/>
      <c r="Q36" s="8"/>
      <c r="R36" s="8"/>
      <c r="S36" s="307"/>
      <c r="T36" s="202"/>
    </row>
    <row r="37" spans="1:20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[2]План!AJ30</f>
        <v>0</v>
      </c>
      <c r="D37" s="56">
        <f>[2]План!AK30</f>
        <v>0</v>
      </c>
      <c r="E37" s="5">
        <f>[3]План!AJ30</f>
        <v>0</v>
      </c>
      <c r="F37" s="47">
        <f>[3]План!AK30</f>
        <v>0</v>
      </c>
      <c r="G37" s="47">
        <f>'[4]Объемы на 01.09.2021'!$AR$56</f>
        <v>0</v>
      </c>
      <c r="H37" s="47">
        <f>'[4]фин.обеспеч.на 01.09.2021'!$AR$56</f>
        <v>5640.09663</v>
      </c>
      <c r="I37" s="6">
        <f t="shared" si="0"/>
        <v>0</v>
      </c>
      <c r="J37" s="51">
        <f t="shared" si="0"/>
        <v>0</v>
      </c>
      <c r="K37" s="7"/>
      <c r="L37" s="119"/>
      <c r="M37" s="7"/>
      <c r="N37" s="119"/>
      <c r="O37" s="7"/>
      <c r="P37" s="78"/>
      <c r="Q37" s="8"/>
      <c r="R37" s="8"/>
      <c r="S37" s="307"/>
      <c r="T37" s="202"/>
    </row>
    <row r="38" spans="1:20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[2]План!AJ31</f>
        <v>540</v>
      </c>
      <c r="D38" s="56">
        <f>[2]План!AK31</f>
        <v>19839.260000000002</v>
      </c>
      <c r="E38" s="5">
        <f>[3]План!AJ31</f>
        <v>540</v>
      </c>
      <c r="F38" s="47">
        <f>[3]План!AK31</f>
        <v>19839.260000000002</v>
      </c>
      <c r="G38" s="47">
        <f>'[4]Объемы на 01.09.2021'!$AR$55</f>
        <v>0</v>
      </c>
      <c r="H38" s="47">
        <f>'[4]фин.обеспеч.на 01.09.2021'!$AR$55</f>
        <v>60245.733270000012</v>
      </c>
      <c r="I38" s="6">
        <f t="shared" si="0"/>
        <v>0</v>
      </c>
      <c r="J38" s="51">
        <f t="shared" si="0"/>
        <v>0</v>
      </c>
      <c r="K38" s="7"/>
      <c r="L38" s="119"/>
      <c r="M38" s="7"/>
      <c r="N38" s="119"/>
      <c r="O38" s="7"/>
      <c r="P38" s="78"/>
      <c r="Q38" s="8"/>
      <c r="R38" s="8"/>
      <c r="S38" s="307"/>
      <c r="T38" s="202"/>
    </row>
    <row r="39" spans="1:20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[2]План!AJ32</f>
        <v>0</v>
      </c>
      <c r="D39" s="56">
        <f>[2]План!AK32</f>
        <v>0</v>
      </c>
      <c r="E39" s="5">
        <f>[3]План!AJ32</f>
        <v>0</v>
      </c>
      <c r="F39" s="47">
        <f>[3]План!AK32</f>
        <v>0</v>
      </c>
      <c r="G39" s="47">
        <f>'[4]Объемы на 01.09.2021'!$AR$54</f>
        <v>0</v>
      </c>
      <c r="H39" s="47">
        <f>'[4]фин.обеспеч.на 01.09.2021'!$AR$54</f>
        <v>32136.295880000001</v>
      </c>
      <c r="I39" s="6">
        <f t="shared" si="0"/>
        <v>0</v>
      </c>
      <c r="J39" s="51">
        <f t="shared" si="0"/>
        <v>0</v>
      </c>
      <c r="K39" s="7"/>
      <c r="L39" s="119"/>
      <c r="M39" s="7"/>
      <c r="N39" s="119"/>
      <c r="O39" s="7"/>
      <c r="P39" s="78"/>
      <c r="Q39" s="8"/>
      <c r="R39" s="8"/>
      <c r="S39" s="307"/>
      <c r="T39" s="202"/>
    </row>
    <row r="40" spans="1:20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[2]План!AJ33</f>
        <v>311</v>
      </c>
      <c r="D40" s="56">
        <f>[2]План!AK33</f>
        <v>11911.859999999999</v>
      </c>
      <c r="E40" s="5">
        <f>[3]План!AJ33</f>
        <v>311</v>
      </c>
      <c r="F40" s="47">
        <f>[3]План!AK33</f>
        <v>11911.859999999999</v>
      </c>
      <c r="G40" s="47">
        <f>'[4]Объемы на 01.09.2021'!$AR$44</f>
        <v>0</v>
      </c>
      <c r="H40" s="47">
        <f>'[4]фин.обеспеч.на 01.09.2021'!$AR$44</f>
        <v>68312.521949999995</v>
      </c>
      <c r="I40" s="6">
        <f t="shared" si="0"/>
        <v>0</v>
      </c>
      <c r="J40" s="51">
        <f t="shared" si="0"/>
        <v>0</v>
      </c>
      <c r="K40" s="7"/>
      <c r="L40" s="119"/>
      <c r="M40" s="7"/>
      <c r="N40" s="119"/>
      <c r="O40" s="7"/>
      <c r="P40" s="78"/>
      <c r="Q40" s="8"/>
      <c r="R40" s="8"/>
      <c r="S40" s="307"/>
      <c r="T40" s="202"/>
    </row>
    <row r="41" spans="1:20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[2]План!AJ34</f>
        <v>300</v>
      </c>
      <c r="D41" s="56">
        <f>[2]План!AK34</f>
        <v>14969</v>
      </c>
      <c r="E41" s="5">
        <f>[3]План!AJ34</f>
        <v>300</v>
      </c>
      <c r="F41" s="47">
        <f>[3]План!AK34</f>
        <v>14969</v>
      </c>
      <c r="G41" s="47">
        <f>'[4]Объемы на 01.09.2021'!$AR$45</f>
        <v>0</v>
      </c>
      <c r="H41" s="47">
        <f>'[4]фин.обеспеч.на 01.09.2021'!$AR$45</f>
        <v>74891.077580000012</v>
      </c>
      <c r="I41" s="6">
        <f t="shared" si="0"/>
        <v>0</v>
      </c>
      <c r="J41" s="51">
        <f t="shared" si="0"/>
        <v>0</v>
      </c>
      <c r="K41" s="7"/>
      <c r="L41" s="119"/>
      <c r="M41" s="7"/>
      <c r="N41" s="119"/>
      <c r="O41" s="7"/>
      <c r="P41" s="78"/>
      <c r="Q41" s="8"/>
      <c r="R41" s="8"/>
      <c r="S41" s="307"/>
      <c r="T41" s="202"/>
    </row>
    <row r="42" spans="1:20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[2]План!AJ35</f>
        <v>209</v>
      </c>
      <c r="D42" s="56">
        <f>[2]План!AK35</f>
        <v>7909.2799999999988</v>
      </c>
      <c r="E42" s="5">
        <f>[3]План!AJ35</f>
        <v>209</v>
      </c>
      <c r="F42" s="47">
        <f>[3]План!AK35</f>
        <v>7909.2799999999988</v>
      </c>
      <c r="G42" s="47">
        <f>'[4]Объемы на 01.09.2021'!$AR$43</f>
        <v>0</v>
      </c>
      <c r="H42" s="47">
        <f>'[4]фин.обеспеч.на 01.09.2021'!$AR$43</f>
        <v>81119.161719999989</v>
      </c>
      <c r="I42" s="6">
        <f t="shared" si="0"/>
        <v>0</v>
      </c>
      <c r="J42" s="51">
        <f t="shared" si="0"/>
        <v>0</v>
      </c>
      <c r="K42" s="7"/>
      <c r="L42" s="119"/>
      <c r="M42" s="7"/>
      <c r="N42" s="119"/>
      <c r="O42" s="7"/>
      <c r="P42" s="78"/>
      <c r="Q42" s="8"/>
      <c r="R42" s="8"/>
      <c r="S42" s="307"/>
      <c r="T42" s="202"/>
    </row>
    <row r="43" spans="1:20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[2]План!AJ36</f>
        <v>144</v>
      </c>
      <c r="D43" s="56">
        <f>[2]План!AK36</f>
        <v>7380.07</v>
      </c>
      <c r="E43" s="5">
        <f>[3]План!AJ36</f>
        <v>144</v>
      </c>
      <c r="F43" s="47">
        <f>[3]План!AK36</f>
        <v>7380.07</v>
      </c>
      <c r="G43" s="47">
        <f>'[4]Объемы на 01.09.2021'!$AR$58</f>
        <v>0</v>
      </c>
      <c r="H43" s="47">
        <f>'[4]фин.обеспеч.на 01.09.2021'!$AR$58</f>
        <v>38661.095209999999</v>
      </c>
      <c r="I43" s="6">
        <f t="shared" si="0"/>
        <v>0</v>
      </c>
      <c r="J43" s="51">
        <f t="shared" si="0"/>
        <v>0</v>
      </c>
      <c r="K43" s="7"/>
      <c r="L43" s="119"/>
      <c r="M43" s="7"/>
      <c r="N43" s="119"/>
      <c r="O43" s="7"/>
      <c r="P43" s="78"/>
      <c r="Q43" s="8"/>
      <c r="R43" s="8"/>
      <c r="S43" s="307"/>
      <c r="T43" s="202"/>
    </row>
    <row r="44" spans="1:20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[2]План!AJ37</f>
        <v>868</v>
      </c>
      <c r="D44" s="56">
        <f>[2]План!AK37</f>
        <v>13728.210000000001</v>
      </c>
      <c r="E44" s="5">
        <f>[3]План!AJ37</f>
        <v>868</v>
      </c>
      <c r="F44" s="47">
        <f>[3]План!AK37</f>
        <v>13728.210000000001</v>
      </c>
      <c r="G44" s="47">
        <f>'[4]Объемы на 01.09.2021'!$AR$42</f>
        <v>0</v>
      </c>
      <c r="H44" s="47">
        <f>'[4]фин.обеспеч.на 01.09.2021'!$AR$42</f>
        <v>140057.21654999998</v>
      </c>
      <c r="I44" s="6">
        <f t="shared" si="0"/>
        <v>0</v>
      </c>
      <c r="J44" s="51">
        <f t="shared" si="0"/>
        <v>0</v>
      </c>
      <c r="K44" s="7"/>
      <c r="L44" s="119"/>
      <c r="M44" s="7"/>
      <c r="N44" s="119"/>
      <c r="O44" s="7"/>
      <c r="P44" s="78"/>
      <c r="Q44" s="8"/>
      <c r="R44" s="8"/>
      <c r="S44" s="307"/>
      <c r="T44" s="202"/>
    </row>
    <row r="45" spans="1:20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[2]План!AJ38</f>
        <v>233</v>
      </c>
      <c r="D45" s="56">
        <f>[2]План!AK38</f>
        <v>11100.32</v>
      </c>
      <c r="E45" s="5">
        <f>[3]План!AJ38</f>
        <v>233</v>
      </c>
      <c r="F45" s="47">
        <f>[3]План!AK38</f>
        <v>11100.32</v>
      </c>
      <c r="G45" s="47">
        <f>'[4]Объемы на 01.09.2021'!$AR$47</f>
        <v>0</v>
      </c>
      <c r="H45" s="47">
        <f>'[4]фин.обеспеч.на 01.09.2021'!$AR$47</f>
        <v>38665.427600000003</v>
      </c>
      <c r="I45" s="6">
        <f t="shared" si="0"/>
        <v>0</v>
      </c>
      <c r="J45" s="51">
        <f t="shared" si="0"/>
        <v>0</v>
      </c>
      <c r="K45" s="7"/>
      <c r="L45" s="119"/>
      <c r="M45" s="7"/>
      <c r="N45" s="119"/>
      <c r="O45" s="7"/>
      <c r="P45" s="78"/>
      <c r="Q45" s="8"/>
      <c r="R45" s="8"/>
      <c r="S45" s="307"/>
      <c r="T45" s="202"/>
    </row>
    <row r="46" spans="1:20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[2]План!AJ39</f>
        <v>152</v>
      </c>
      <c r="D46" s="56">
        <f>[2]План!AK39</f>
        <v>4823.84</v>
      </c>
      <c r="E46" s="5">
        <f>[3]План!AJ39</f>
        <v>152</v>
      </c>
      <c r="F46" s="47">
        <f>[3]План!AK39</f>
        <v>4823.84</v>
      </c>
      <c r="G46" s="47">
        <f>'[4]Объемы на 01.09.2021'!$AR$46</f>
        <v>0</v>
      </c>
      <c r="H46" s="47">
        <f>'[4]фин.обеспеч.на 01.09.2021'!$AR$46</f>
        <v>53280.597369999996</v>
      </c>
      <c r="I46" s="6">
        <f t="shared" si="0"/>
        <v>0</v>
      </c>
      <c r="J46" s="51">
        <f t="shared" si="0"/>
        <v>0</v>
      </c>
      <c r="K46" s="7"/>
      <c r="L46" s="119"/>
      <c r="M46" s="7"/>
      <c r="N46" s="119"/>
      <c r="O46" s="7"/>
      <c r="P46" s="78"/>
      <c r="Q46" s="8"/>
      <c r="R46" s="8"/>
      <c r="S46" s="307"/>
      <c r="T46" s="202"/>
    </row>
    <row r="47" spans="1:20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[2]План!AJ40</f>
        <v>490</v>
      </c>
      <c r="D47" s="56">
        <f>[2]План!AK40</f>
        <v>17283.940000000002</v>
      </c>
      <c r="E47" s="5">
        <f>[3]План!AJ40</f>
        <v>490</v>
      </c>
      <c r="F47" s="47">
        <f>[3]План!AK40</f>
        <v>17283.940000000002</v>
      </c>
      <c r="G47" s="47">
        <f>'[4]Объемы на 01.09.2021'!$AR$29</f>
        <v>0</v>
      </c>
      <c r="H47" s="47">
        <f>'[4]фин.обеспеч.на 01.09.2021'!$AR$29</f>
        <v>127491.64507</v>
      </c>
      <c r="I47" s="6">
        <f t="shared" si="0"/>
        <v>0</v>
      </c>
      <c r="J47" s="51">
        <f t="shared" si="0"/>
        <v>0</v>
      </c>
      <c r="K47" s="7"/>
      <c r="L47" s="119"/>
      <c r="M47" s="7"/>
      <c r="N47" s="119"/>
      <c r="O47" s="7"/>
      <c r="P47" s="78"/>
      <c r="Q47" s="8"/>
      <c r="R47" s="8"/>
      <c r="S47" s="307"/>
      <c r="T47" s="202"/>
    </row>
    <row r="48" spans="1:20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[2]План!AJ41</f>
        <v>225</v>
      </c>
      <c r="D48" s="56">
        <f>[2]План!AK41</f>
        <v>10585.56</v>
      </c>
      <c r="E48" s="5">
        <f>[3]План!AJ41</f>
        <v>225</v>
      </c>
      <c r="F48" s="47">
        <f>[3]План!AK41</f>
        <v>10585.56</v>
      </c>
      <c r="G48" s="47">
        <f>'[4]Объемы на 01.09.2021'!$AR$50</f>
        <v>0</v>
      </c>
      <c r="H48" s="47">
        <f>'[4]фин.обеспеч.на 01.09.2021'!$AR$50</f>
        <v>119530.98602</v>
      </c>
      <c r="I48" s="6">
        <f t="shared" si="0"/>
        <v>0</v>
      </c>
      <c r="J48" s="51">
        <f t="shared" si="0"/>
        <v>0</v>
      </c>
      <c r="K48" s="7"/>
      <c r="L48" s="119"/>
      <c r="M48" s="7"/>
      <c r="N48" s="119"/>
      <c r="O48" s="7"/>
      <c r="P48" s="78"/>
      <c r="Q48" s="8"/>
      <c r="R48" s="8"/>
      <c r="S48" s="307"/>
      <c r="T48" s="202"/>
    </row>
    <row r="49" spans="1:20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[2]План!AJ42</f>
        <v>340</v>
      </c>
      <c r="D49" s="56">
        <f>[2]План!AK42</f>
        <v>18613.09</v>
      </c>
      <c r="E49" s="5">
        <f>[3]План!AJ42</f>
        <v>340</v>
      </c>
      <c r="F49" s="47">
        <f>[3]План!AK42</f>
        <v>18613.09</v>
      </c>
      <c r="G49" s="47">
        <f>'[4]Объемы на 01.09.2021'!$AR$52</f>
        <v>0</v>
      </c>
      <c r="H49" s="47">
        <f>'[4]фин.обеспеч.на 01.09.2021'!$AR$52</f>
        <v>92450.033209999994</v>
      </c>
      <c r="I49" s="6">
        <f t="shared" si="0"/>
        <v>0</v>
      </c>
      <c r="J49" s="51">
        <f t="shared" si="0"/>
        <v>0</v>
      </c>
      <c r="K49" s="7"/>
      <c r="L49" s="119"/>
      <c r="M49" s="7"/>
      <c r="N49" s="119"/>
      <c r="O49" s="7"/>
      <c r="P49" s="78"/>
      <c r="Q49" s="8"/>
      <c r="R49" s="8"/>
      <c r="S49" s="307"/>
      <c r="T49" s="202"/>
    </row>
    <row r="50" spans="1:20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[2]План!AJ43</f>
        <v>80</v>
      </c>
      <c r="D50" s="56">
        <f>[2]План!AK43</f>
        <v>6848.6100000000006</v>
      </c>
      <c r="E50" s="5">
        <f>[3]План!AJ43</f>
        <v>80</v>
      </c>
      <c r="F50" s="47">
        <f>[3]План!AK43</f>
        <v>6848.6100000000006</v>
      </c>
      <c r="G50" s="47">
        <f>'[4]Объемы на 01.09.2021'!$AR$51</f>
        <v>0</v>
      </c>
      <c r="H50" s="47">
        <f>'[4]фин.обеспеч.на 01.09.2021'!$AR$51</f>
        <v>78579.14347000001</v>
      </c>
      <c r="I50" s="6">
        <f t="shared" si="0"/>
        <v>0</v>
      </c>
      <c r="J50" s="51">
        <f t="shared" si="0"/>
        <v>0</v>
      </c>
      <c r="K50" s="7"/>
      <c r="L50" s="119"/>
      <c r="M50" s="7"/>
      <c r="N50" s="119"/>
      <c r="O50" s="7"/>
      <c r="P50" s="78"/>
      <c r="Q50" s="8"/>
      <c r="R50" s="8"/>
      <c r="S50" s="307"/>
      <c r="T50" s="202"/>
    </row>
    <row r="51" spans="1:20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[2]План!AJ44</f>
        <v>75</v>
      </c>
      <c r="D51" s="56">
        <f>[2]План!AK44</f>
        <v>2464.81</v>
      </c>
      <c r="E51" s="5">
        <f>[3]План!AJ44</f>
        <v>75</v>
      </c>
      <c r="F51" s="47">
        <f>[3]План!AK44</f>
        <v>2464.81</v>
      </c>
      <c r="G51" s="47">
        <f>'[4]Объемы на 01.09.2021'!$AR$53</f>
        <v>0</v>
      </c>
      <c r="H51" s="47">
        <f>'[4]фин.обеспеч.на 01.09.2021'!$AR$53</f>
        <v>45024.667359999999</v>
      </c>
      <c r="I51" s="6">
        <f t="shared" si="0"/>
        <v>0</v>
      </c>
      <c r="J51" s="51">
        <f t="shared" si="0"/>
        <v>0</v>
      </c>
      <c r="K51" s="7"/>
      <c r="L51" s="119"/>
      <c r="M51" s="7"/>
      <c r="N51" s="119"/>
      <c r="O51" s="7"/>
      <c r="P51" s="78"/>
      <c r="Q51" s="8"/>
      <c r="R51" s="8"/>
      <c r="S51" s="307"/>
      <c r="T51" s="202"/>
    </row>
    <row r="52" spans="1:20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[2]План!AJ45</f>
        <v>60</v>
      </c>
      <c r="D52" s="56">
        <f>[2]План!AK45</f>
        <v>2263.54</v>
      </c>
      <c r="E52" s="5">
        <f>[3]План!AJ45</f>
        <v>60</v>
      </c>
      <c r="F52" s="47">
        <f>[3]План!AK45</f>
        <v>2263.54</v>
      </c>
      <c r="G52" s="47">
        <f>'[4]Объемы на 01.09.2021'!$AR$49</f>
        <v>0</v>
      </c>
      <c r="H52" s="47">
        <f>'[4]фин.обеспеч.на 01.09.2021'!$AR$49</f>
        <v>22486.108059999999</v>
      </c>
      <c r="I52" s="6">
        <f t="shared" si="0"/>
        <v>0</v>
      </c>
      <c r="J52" s="51">
        <f t="shared" si="0"/>
        <v>0</v>
      </c>
      <c r="K52" s="7"/>
      <c r="L52" s="119"/>
      <c r="M52" s="7"/>
      <c r="N52" s="119"/>
      <c r="O52" s="7"/>
      <c r="P52" s="78"/>
      <c r="Q52" s="8"/>
      <c r="R52" s="8"/>
      <c r="S52" s="307"/>
      <c r="T52" s="202"/>
    </row>
    <row r="53" spans="1:20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[2]План!AJ46</f>
        <v>470</v>
      </c>
      <c r="D53" s="56">
        <f>[2]План!AK46</f>
        <v>18752.969999999998</v>
      </c>
      <c r="E53" s="5">
        <f>[3]План!AJ46</f>
        <v>500</v>
      </c>
      <c r="F53" s="47">
        <f>[3]План!AK46</f>
        <v>18752.969999999998</v>
      </c>
      <c r="G53" s="47">
        <f>'[4]Объемы на 01.09.2021'!$AR$65</f>
        <v>0</v>
      </c>
      <c r="H53" s="47">
        <f>'[4]фин.обеспеч.на 01.09.2021'!$AR$65</f>
        <v>42397.317039999994</v>
      </c>
      <c r="I53" s="6">
        <f t="shared" si="0"/>
        <v>30</v>
      </c>
      <c r="J53" s="51">
        <f t="shared" si="0"/>
        <v>0</v>
      </c>
      <c r="K53" s="7">
        <v>30</v>
      </c>
      <c r="L53" s="119">
        <v>0</v>
      </c>
      <c r="M53" s="7">
        <v>30</v>
      </c>
      <c r="N53" s="119">
        <v>0</v>
      </c>
      <c r="O53" s="7"/>
      <c r="P53" s="78"/>
      <c r="Q53" s="8"/>
      <c r="R53" s="8"/>
      <c r="S53" s="307"/>
      <c r="T53" s="202"/>
    </row>
    <row r="54" spans="1:20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[2]План!AJ47</f>
        <v>60</v>
      </c>
      <c r="D54" s="56">
        <f>[2]План!AK47</f>
        <v>5724.77</v>
      </c>
      <c r="E54" s="5">
        <f>[3]План!AJ47</f>
        <v>80</v>
      </c>
      <c r="F54" s="47">
        <f>[3]План!AK47</f>
        <v>7633.0199999999995</v>
      </c>
      <c r="G54" s="47">
        <f>'[4]Объемы на 01.09.2021'!$AR$61</f>
        <v>0</v>
      </c>
      <c r="H54" s="47">
        <f>'[4]фин.обеспеч.на 01.09.2021'!$AR$61</f>
        <v>7059.0844999999999</v>
      </c>
      <c r="I54" s="6">
        <f t="shared" si="0"/>
        <v>20</v>
      </c>
      <c r="J54" s="51">
        <f t="shared" si="0"/>
        <v>1908.2499999999991</v>
      </c>
      <c r="K54" s="7">
        <v>20</v>
      </c>
      <c r="L54" s="119">
        <v>1908.25</v>
      </c>
      <c r="M54" s="7">
        <f>K54</f>
        <v>20</v>
      </c>
      <c r="N54" s="119">
        <f>L54</f>
        <v>1908.25</v>
      </c>
      <c r="O54" s="7"/>
      <c r="P54" s="78"/>
      <c r="Q54" s="8"/>
      <c r="R54" s="8"/>
      <c r="S54" s="307"/>
      <c r="T54" s="202"/>
    </row>
    <row r="55" spans="1:20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[2]План!AJ48</f>
        <v>480</v>
      </c>
      <c r="D55" s="56">
        <f>[2]План!AK48</f>
        <v>28160.3</v>
      </c>
      <c r="E55" s="5">
        <f>[3]План!AJ48</f>
        <v>480</v>
      </c>
      <c r="F55" s="47">
        <f>[3]План!AK48</f>
        <v>28160.3</v>
      </c>
      <c r="G55" s="47">
        <f>'[4]Объемы на 01.09.2021'!$AR$63</f>
        <v>0</v>
      </c>
      <c r="H55" s="47">
        <f>'[4]фин.обеспеч.на 01.09.2021'!$AR$63</f>
        <v>9930.0304599999999</v>
      </c>
      <c r="I55" s="6">
        <f t="shared" si="0"/>
        <v>0</v>
      </c>
      <c r="J55" s="51">
        <f t="shared" si="0"/>
        <v>0</v>
      </c>
      <c r="K55" s="7"/>
      <c r="L55" s="119"/>
      <c r="M55" s="7"/>
      <c r="N55" s="119"/>
      <c r="O55" s="7"/>
      <c r="P55" s="78"/>
      <c r="Q55" s="8"/>
      <c r="R55" s="8"/>
      <c r="S55" s="307"/>
      <c r="T55" s="202"/>
    </row>
    <row r="56" spans="1:20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[2]План!AJ49</f>
        <v>672</v>
      </c>
      <c r="D56" s="56">
        <f>[2]План!AK49</f>
        <v>119772.65</v>
      </c>
      <c r="E56" s="5">
        <f>[3]План!AJ49</f>
        <v>590</v>
      </c>
      <c r="F56" s="47">
        <f>[3]План!AK49</f>
        <v>92410.299999999988</v>
      </c>
      <c r="G56" s="47">
        <f>'[4]Объемы на 01.09.2021'!$AR$62</f>
        <v>0</v>
      </c>
      <c r="H56" s="47">
        <f>'[4]фин.обеспеч.на 01.09.2021'!$AR$62</f>
        <v>58797.000359999998</v>
      </c>
      <c r="I56" s="6">
        <f t="shared" si="0"/>
        <v>-82</v>
      </c>
      <c r="J56" s="51">
        <f t="shared" si="0"/>
        <v>-27362.350000000006</v>
      </c>
      <c r="K56" s="7">
        <v>-82</v>
      </c>
      <c r="L56" s="119">
        <v>-27362.349999999991</v>
      </c>
      <c r="M56" s="7">
        <v>-82</v>
      </c>
      <c r="N56" s="119">
        <v>-27362.349999999991</v>
      </c>
      <c r="O56" s="7"/>
      <c r="P56" s="78"/>
      <c r="Q56" s="8"/>
      <c r="R56" s="8"/>
      <c r="S56" s="307"/>
      <c r="T56" s="202"/>
    </row>
    <row r="57" spans="1:20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[2]План!AJ50</f>
        <v>0</v>
      </c>
      <c r="D57" s="56">
        <f>[2]План!AK50</f>
        <v>0</v>
      </c>
      <c r="E57" s="5">
        <f>[3]План!AJ50</f>
        <v>0</v>
      </c>
      <c r="F57" s="47">
        <f>[3]План!AK50</f>
        <v>0</v>
      </c>
      <c r="G57" s="47"/>
      <c r="H57" s="47"/>
      <c r="I57" s="6">
        <f t="shared" si="0"/>
        <v>0</v>
      </c>
      <c r="J57" s="51">
        <f t="shared" si="0"/>
        <v>0</v>
      </c>
      <c r="K57" s="7"/>
      <c r="L57" s="119"/>
      <c r="M57" s="7"/>
      <c r="N57" s="119"/>
      <c r="O57" s="7"/>
      <c r="P57" s="78"/>
      <c r="Q57" s="8"/>
      <c r="R57" s="311"/>
      <c r="S57" s="308"/>
      <c r="T57" s="202"/>
    </row>
    <row r="58" spans="1:20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[2]План!AJ51</f>
        <v>20</v>
      </c>
      <c r="D58" s="56">
        <f>[2]План!AK51</f>
        <v>2804.21</v>
      </c>
      <c r="E58" s="5">
        <f>[3]План!AJ51</f>
        <v>20</v>
      </c>
      <c r="F58" s="47">
        <f>[3]План!AK51</f>
        <v>2276.3000000000002</v>
      </c>
      <c r="G58" s="47">
        <f>'[4]Объемы на 01.09.2021'!$AR$64</f>
        <v>0</v>
      </c>
      <c r="H58" s="47">
        <f>'[4]фин.обеспеч.на 01.09.2021'!$AR$64</f>
        <v>493.12161000000003</v>
      </c>
      <c r="I58" s="6">
        <f t="shared" si="0"/>
        <v>0</v>
      </c>
      <c r="J58" s="51">
        <f t="shared" si="0"/>
        <v>-527.90999999999985</v>
      </c>
      <c r="K58" s="7">
        <v>0</v>
      </c>
      <c r="L58" s="119">
        <v>-527.91</v>
      </c>
      <c r="M58" s="7">
        <v>0</v>
      </c>
      <c r="N58" s="119">
        <f>J58</f>
        <v>-527.90999999999985</v>
      </c>
      <c r="O58" s="7"/>
      <c r="P58" s="78"/>
      <c r="Q58" s="8"/>
      <c r="R58" s="312"/>
      <c r="S58" s="310"/>
    </row>
    <row r="59" spans="1:20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[2]План!AJ52</f>
        <v>0</v>
      </c>
      <c r="D59" s="56">
        <f>[2]План!AK52</f>
        <v>0</v>
      </c>
      <c r="E59" s="5">
        <f>[3]План!AJ52</f>
        <v>0</v>
      </c>
      <c r="F59" s="47">
        <f>[3]План!AK52</f>
        <v>0</v>
      </c>
      <c r="G59" s="47">
        <f>'[4]Объемы на 01.09.2021'!$AR$69</f>
        <v>0</v>
      </c>
      <c r="H59" s="47">
        <f>'[4]фин.обеспеч.на 01.09.2021'!$AR$69</f>
        <v>155.64727999999999</v>
      </c>
      <c r="I59" s="6">
        <f t="shared" si="0"/>
        <v>0</v>
      </c>
      <c r="J59" s="51">
        <f t="shared" si="0"/>
        <v>0</v>
      </c>
      <c r="K59" s="7"/>
      <c r="L59" s="119"/>
      <c r="M59" s="7"/>
      <c r="N59" s="119"/>
      <c r="O59" s="7"/>
      <c r="P59" s="78"/>
      <c r="Q59" s="8"/>
      <c r="R59" s="308"/>
      <c r="S59" s="308"/>
    </row>
    <row r="60" spans="1:20" x14ac:dyDescent="0.25">
      <c r="A60" s="28">
        <v>47</v>
      </c>
      <c r="B60" s="34" t="str">
        <f>'Скорая медицинская помощь'!B60</f>
        <v>СПИД</v>
      </c>
      <c r="C60" s="4">
        <f>[2]План!AJ53</f>
        <v>19</v>
      </c>
      <c r="D60" s="56">
        <f>[2]План!AK53</f>
        <v>14608.38</v>
      </c>
      <c r="E60" s="5">
        <f>[3]План!AJ53</f>
        <v>19</v>
      </c>
      <c r="F60" s="47">
        <f>[3]План!AK53</f>
        <v>14608.38</v>
      </c>
      <c r="G60" s="47">
        <f>'[4]Объемы на 01.09.2021'!$AR$70</f>
        <v>0</v>
      </c>
      <c r="H60" s="47">
        <f>'[4]фин.обеспеч.на 01.09.2021'!$AR$70</f>
        <v>250936.28236000001</v>
      </c>
      <c r="I60" s="6">
        <f t="shared" si="0"/>
        <v>0</v>
      </c>
      <c r="J60" s="116">
        <f t="shared" si="0"/>
        <v>0</v>
      </c>
      <c r="K60" s="9"/>
      <c r="L60" s="120"/>
      <c r="M60" s="9"/>
      <c r="N60" s="120"/>
      <c r="O60" s="9"/>
      <c r="P60" s="79"/>
    </row>
    <row r="61" spans="1:20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[2]План!AJ54</f>
        <v>380</v>
      </c>
      <c r="D61" s="56">
        <f>[2]План!AK54</f>
        <v>23504.440000000002</v>
      </c>
      <c r="E61" s="5">
        <f>[3]План!AJ54</f>
        <v>0</v>
      </c>
      <c r="F61" s="47">
        <f>[3]План!AK54</f>
        <v>0</v>
      </c>
      <c r="G61" s="47">
        <f>'[4]Объемы на 01.09.2021'!$AR$68</f>
        <v>0</v>
      </c>
      <c r="H61" s="47">
        <f>'[4]фин.обеспеч.на 01.09.2021'!$AR$68</f>
        <v>0</v>
      </c>
      <c r="I61" s="6">
        <f>E61-C61</f>
        <v>-380</v>
      </c>
      <c r="J61" s="116">
        <f t="shared" si="0"/>
        <v>-23504.440000000002</v>
      </c>
      <c r="K61" s="9">
        <v>-380</v>
      </c>
      <c r="L61" s="120">
        <v>-23504.44</v>
      </c>
      <c r="M61" s="9">
        <v>-380</v>
      </c>
      <c r="N61" s="120">
        <v>-23504.44</v>
      </c>
      <c r="O61" s="9"/>
      <c r="P61" s="79"/>
    </row>
    <row r="62" spans="1:20" x14ac:dyDescent="0.25">
      <c r="A62" s="28">
        <v>49</v>
      </c>
      <c r="B62" s="34" t="str">
        <f>'Скорая медицинская помощь'!B62</f>
        <v>М-Лайн</v>
      </c>
      <c r="C62" s="4">
        <f>[2]План!AJ55</f>
        <v>0</v>
      </c>
      <c r="D62" s="56">
        <f>[2]План!AK55</f>
        <v>0</v>
      </c>
      <c r="E62" s="5">
        <f>[3]План!AJ55</f>
        <v>0</v>
      </c>
      <c r="F62" s="47">
        <f>[3]План!AK55</f>
        <v>0</v>
      </c>
      <c r="G62" s="47"/>
      <c r="H62" s="47"/>
      <c r="I62" s="6">
        <f t="shared" si="0"/>
        <v>0</v>
      </c>
      <c r="J62" s="116">
        <f t="shared" si="0"/>
        <v>0</v>
      </c>
      <c r="K62" s="9"/>
      <c r="L62" s="120"/>
      <c r="M62" s="9"/>
      <c r="N62" s="120"/>
      <c r="O62" s="9"/>
      <c r="P62" s="79"/>
    </row>
    <row r="63" spans="1:20" x14ac:dyDescent="0.25">
      <c r="A63" s="28">
        <v>50</v>
      </c>
      <c r="B63" s="34" t="str">
        <f>'Скорая медицинская помощь'!B63</f>
        <v>ИМПУЛЬС</v>
      </c>
      <c r="C63" s="4">
        <f>[2]План!AJ56</f>
        <v>0</v>
      </c>
      <c r="D63" s="56">
        <f>[2]План!AK56</f>
        <v>0</v>
      </c>
      <c r="E63" s="5">
        <f>[3]План!AJ56</f>
        <v>0</v>
      </c>
      <c r="F63" s="47">
        <f>[3]План!AK56</f>
        <v>0</v>
      </c>
      <c r="G63" s="47">
        <f>'[4]Объемы на 01.09.2021'!$AR$66</f>
        <v>0</v>
      </c>
      <c r="H63" s="47">
        <f>'[4]фин.обеспеч.на 01.09.2021'!$AR$66</f>
        <v>1488.0933499999999</v>
      </c>
      <c r="I63" s="6">
        <f t="shared" si="0"/>
        <v>0</v>
      </c>
      <c r="J63" s="116">
        <f t="shared" si="0"/>
        <v>0</v>
      </c>
      <c r="K63" s="9"/>
      <c r="L63" s="120"/>
      <c r="M63" s="9"/>
      <c r="N63" s="120"/>
      <c r="O63" s="9"/>
      <c r="P63" s="79"/>
    </row>
    <row r="64" spans="1:20" x14ac:dyDescent="0.25">
      <c r="A64" s="80">
        <v>51</v>
      </c>
      <c r="B64" s="81" t="str">
        <f>'Скорая медицинская помощь'!B64</f>
        <v>Нефросовет</v>
      </c>
      <c r="C64" s="82">
        <f>[2]План!AJ57</f>
        <v>0</v>
      </c>
      <c r="D64" s="83">
        <f>[2]План!AK57</f>
        <v>0</v>
      </c>
      <c r="E64" s="10">
        <f>[3]План!AJ57</f>
        <v>0</v>
      </c>
      <c r="F64" s="84">
        <f>[3]План!AK57</f>
        <v>0</v>
      </c>
      <c r="G64" s="84"/>
      <c r="H64" s="84"/>
      <c r="I64" s="74">
        <f>E64-C64</f>
        <v>0</v>
      </c>
      <c r="J64" s="116">
        <f>F64-D64</f>
        <v>0</v>
      </c>
      <c r="K64" s="9"/>
      <c r="L64" s="120"/>
      <c r="M64" s="9"/>
      <c r="N64" s="120"/>
      <c r="O64" s="9"/>
      <c r="P64" s="79"/>
    </row>
    <row r="65" spans="1:16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[2]План!AJ58</f>
        <v>0</v>
      </c>
      <c r="D65" s="83">
        <f>[2]План!AK58</f>
        <v>0</v>
      </c>
      <c r="E65" s="10">
        <f>[3]План!AJ58</f>
        <v>0</v>
      </c>
      <c r="F65" s="84">
        <f>[3]План!AK58</f>
        <v>0</v>
      </c>
      <c r="G65" s="84">
        <f>'[4]Объемы на 01.09.2021'!$AR$73</f>
        <v>0</v>
      </c>
      <c r="H65" s="84">
        <f>'[4]фин.обеспеч.на 01.09.2021'!$AR$73</f>
        <v>7804.3158400000011</v>
      </c>
      <c r="I65" s="74">
        <f>E65-C65</f>
        <v>0</v>
      </c>
      <c r="J65" s="116">
        <f>F65-D65</f>
        <v>0</v>
      </c>
      <c r="K65" s="9"/>
      <c r="L65" s="120"/>
      <c r="M65" s="9"/>
      <c r="N65" s="120"/>
      <c r="O65" s="9"/>
      <c r="P65" s="79"/>
    </row>
    <row r="66" spans="1:16" x14ac:dyDescent="0.25">
      <c r="A66" s="85"/>
      <c r="B66" s="86" t="s">
        <v>6</v>
      </c>
      <c r="C66" s="87">
        <f>SUM(C14:C65)</f>
        <v>18510</v>
      </c>
      <c r="D66" s="88">
        <f>SUM(D14:D65)</f>
        <v>1218523.1599999999</v>
      </c>
      <c r="E66" s="89">
        <f>SUM(E14:E65)</f>
        <v>16794</v>
      </c>
      <c r="F66" s="90">
        <f>SUM(F14:F65)</f>
        <v>1118522.94</v>
      </c>
      <c r="G66" s="90">
        <f t="shared" ref="G66:P66" si="5">SUM(G14:G65)</f>
        <v>0</v>
      </c>
      <c r="H66" s="90">
        <f t="shared" si="5"/>
        <v>6851432.0223199986</v>
      </c>
      <c r="I66" s="91">
        <f t="shared" si="5"/>
        <v>-1716</v>
      </c>
      <c r="J66" s="117">
        <f t="shared" si="5"/>
        <v>-100000.21999999997</v>
      </c>
      <c r="K66" s="92">
        <f t="shared" si="5"/>
        <v>-1716</v>
      </c>
      <c r="L66" s="121">
        <f t="shared" si="5"/>
        <v>-95000.51</v>
      </c>
      <c r="M66" s="92">
        <f t="shared" si="5"/>
        <v>-1716</v>
      </c>
      <c r="N66" s="121">
        <f>SUM(N14:N65)</f>
        <v>-100000.21999999997</v>
      </c>
      <c r="O66" s="92">
        <f t="shared" si="5"/>
        <v>0</v>
      </c>
      <c r="P66" s="93">
        <f t="shared" si="5"/>
        <v>0</v>
      </c>
    </row>
    <row r="67" spans="1:16" x14ac:dyDescent="0.25">
      <c r="L67" s="202"/>
      <c r="N67" s="202">
        <f>107229.46+22.8</f>
        <v>107252.26000000001</v>
      </c>
    </row>
    <row r="68" spans="1:16" ht="15" customHeight="1" x14ac:dyDescent="0.25">
      <c r="A68" s="346" t="s">
        <v>18</v>
      </c>
      <c r="B68" s="347"/>
      <c r="C68" s="94">
        <f>[2]СВОД!$F$44</f>
        <v>18520</v>
      </c>
      <c r="D68" s="296">
        <f>[2]СВОД!$G$44</f>
        <v>1245775.2</v>
      </c>
      <c r="E68" s="94">
        <f>[3]СВОД!$F$44</f>
        <v>17148</v>
      </c>
      <c r="F68" s="94">
        <f>[3]СВОД!$G$44</f>
        <v>1153485.5899999999</v>
      </c>
      <c r="G68" s="94"/>
      <c r="H68" s="94"/>
      <c r="I68" s="94">
        <f>E68-C68</f>
        <v>-1372</v>
      </c>
      <c r="J68" s="12">
        <f>F68-D68</f>
        <v>-92289.610000000102</v>
      </c>
      <c r="O68" s="202"/>
    </row>
    <row r="69" spans="1:16" ht="15" customHeight="1" x14ac:dyDescent="0.25">
      <c r="A69" s="319" t="s">
        <v>8</v>
      </c>
      <c r="B69" s="320"/>
      <c r="C69" s="95">
        <f>[2]СВОД!$I$44</f>
        <v>10</v>
      </c>
      <c r="D69" s="95">
        <f>[2]СВОД!$H$44</f>
        <v>20000</v>
      </c>
      <c r="E69" s="95">
        <f>[3]СВОД!$I$44</f>
        <v>354</v>
      </c>
      <c r="F69" s="95">
        <f>[3]СВОД!$H$44</f>
        <v>34962.65</v>
      </c>
      <c r="G69" s="95"/>
      <c r="H69" s="95"/>
      <c r="I69" s="95">
        <f t="shared" ref="I69:J72" si="6">E69-C69</f>
        <v>344</v>
      </c>
      <c r="J69" s="14">
        <f>F69-D69</f>
        <v>14962.650000000001</v>
      </c>
    </row>
    <row r="70" spans="1:16" ht="48.75" customHeight="1" x14ac:dyDescent="0.25">
      <c r="A70" s="319" t="s">
        <v>9</v>
      </c>
      <c r="B70" s="320"/>
      <c r="C70" s="95">
        <f>C68-C69</f>
        <v>18510</v>
      </c>
      <c r="D70" s="95">
        <f>D68-D69</f>
        <v>1225775.2</v>
      </c>
      <c r="E70" s="95">
        <f>E68-E69</f>
        <v>16794</v>
      </c>
      <c r="F70" s="95">
        <f>F68-F69</f>
        <v>1118522.94</v>
      </c>
      <c r="G70" s="95"/>
      <c r="H70" s="95"/>
      <c r="I70" s="95">
        <f t="shared" si="6"/>
        <v>-1716</v>
      </c>
      <c r="J70" s="14">
        <f>F70-D70</f>
        <v>-107252.26000000001</v>
      </c>
    </row>
    <row r="71" spans="1:16" ht="42.75" customHeight="1" x14ac:dyDescent="0.25">
      <c r="A71" s="321" t="s">
        <v>10</v>
      </c>
      <c r="B71" s="322"/>
      <c r="C71" s="96"/>
      <c r="D71" s="96"/>
      <c r="E71" s="96"/>
      <c r="F71" s="96"/>
      <c r="G71" s="96"/>
      <c r="H71" s="96"/>
      <c r="I71" s="96">
        <f t="shared" si="6"/>
        <v>0</v>
      </c>
      <c r="J71" s="16">
        <f t="shared" si="6"/>
        <v>0</v>
      </c>
    </row>
    <row r="72" spans="1:16" ht="15" customHeight="1" x14ac:dyDescent="0.25">
      <c r="A72" s="323" t="s">
        <v>11</v>
      </c>
      <c r="B72" s="324"/>
      <c r="C72" s="97">
        <f>C70+C71</f>
        <v>18510</v>
      </c>
      <c r="D72" s="97">
        <f>D70+D71</f>
        <v>1225775.2</v>
      </c>
      <c r="E72" s="97">
        <f>E70+E71</f>
        <v>16794</v>
      </c>
      <c r="F72" s="97">
        <f>F70+F71</f>
        <v>1118522.94</v>
      </c>
      <c r="G72" s="97"/>
      <c r="H72" s="97"/>
      <c r="I72" s="97">
        <f t="shared" si="6"/>
        <v>-1716</v>
      </c>
      <c r="J72" s="18">
        <f t="shared" si="6"/>
        <v>-107252.26000000001</v>
      </c>
    </row>
    <row r="75" spans="1:16" ht="13.5" customHeight="1" x14ac:dyDescent="0.25"/>
  </sheetData>
  <mergeCells count="15">
    <mergeCell ref="I12:J12"/>
    <mergeCell ref="C8:P11"/>
    <mergeCell ref="C12:D12"/>
    <mergeCell ref="A68:B68"/>
    <mergeCell ref="A69:B69"/>
    <mergeCell ref="K12:L12"/>
    <mergeCell ref="M12:N12"/>
    <mergeCell ref="O12:P12"/>
    <mergeCell ref="A72:B72"/>
    <mergeCell ref="A8:A12"/>
    <mergeCell ref="B8:B12"/>
    <mergeCell ref="E12:F12"/>
    <mergeCell ref="G12:H12"/>
    <mergeCell ref="A70:B70"/>
    <mergeCell ref="A71:B71"/>
  </mergeCells>
  <pageMargins left="0.7" right="0.7" top="0.75" bottom="0.75" header="0.3" footer="0.3"/>
  <pageSetup paperSize="9" scale="1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  <pageSetUpPr fitToPage="1"/>
  </sheetPr>
  <dimension ref="A1:BK74"/>
  <sheetViews>
    <sheetView view="pageBreakPreview" zoomScale="80" zoomScaleNormal="100" zoomScaleSheetLayoutView="80" workbookViewId="0">
      <pane xSplit="2" ySplit="12" topLeftCell="C58" activePane="bottomRight" state="frozen"/>
      <selection activeCell="BK22" sqref="BK22"/>
      <selection pane="topRight" activeCell="BK22" sqref="BK22"/>
      <selection pane="bottomLeft" activeCell="BK22" sqref="BK22"/>
      <selection pane="bottomRight" activeCell="P67" sqref="P67"/>
    </sheetView>
  </sheetViews>
  <sheetFormatPr defaultColWidth="9.140625" defaultRowHeight="15" x14ac:dyDescent="0.25"/>
  <cols>
    <col min="1" max="1" width="5.140625" style="143" customWidth="1"/>
    <col min="2" max="2" width="25.7109375" style="143" customWidth="1"/>
    <col min="3" max="36" width="16.140625" style="143" customWidth="1"/>
    <col min="37" max="37" width="13.85546875" style="143" customWidth="1"/>
    <col min="38" max="38" width="11.28515625" style="143" customWidth="1"/>
    <col min="39" max="39" width="9.7109375" style="143" hidden="1" customWidth="1"/>
    <col min="40" max="40" width="10.28515625" style="143" hidden="1" customWidth="1"/>
    <col min="41" max="41" width="12.7109375" style="143" hidden="1" customWidth="1"/>
    <col min="42" max="42" width="11.7109375" style="143" hidden="1" customWidth="1"/>
    <col min="43" max="43" width="11.28515625" style="143" hidden="1" customWidth="1"/>
    <col min="44" max="44" width="7.140625" style="143" customWidth="1"/>
    <col min="45" max="16384" width="9.140625" style="143"/>
  </cols>
  <sheetData>
    <row r="1" spans="1:45" x14ac:dyDescent="0.25">
      <c r="Z1" s="142" t="s">
        <v>27</v>
      </c>
      <c r="AL1" s="142" t="s">
        <v>27</v>
      </c>
    </row>
    <row r="2" spans="1:45" ht="12.75" customHeight="1" x14ac:dyDescent="0.25">
      <c r="Z2" s="142" t="s">
        <v>28</v>
      </c>
      <c r="AL2" s="142" t="s">
        <v>28</v>
      </c>
    </row>
    <row r="3" spans="1:45" x14ac:dyDescent="0.25">
      <c r="Z3" s="142" t="s">
        <v>29</v>
      </c>
      <c r="AL3" s="142" t="s">
        <v>29</v>
      </c>
    </row>
    <row r="4" spans="1:45" x14ac:dyDescent="0.25">
      <c r="Z4" s="142" t="str">
        <f>'Скорая медицинская помощь'!$P$4</f>
        <v>от  26.10.2021 года № 5 / 2021</v>
      </c>
      <c r="AL4" s="142" t="str">
        <f>'Скорая медицинская помощь'!$P$4</f>
        <v>от  26.10.2021 года № 5 / 2021</v>
      </c>
    </row>
    <row r="6" spans="1:45" ht="20.25" x14ac:dyDescent="0.3">
      <c r="B6" s="144"/>
      <c r="C6" s="414" t="s">
        <v>42</v>
      </c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5"/>
    </row>
    <row r="7" spans="1:45" ht="12.6" customHeight="1" x14ac:dyDescent="0.25"/>
    <row r="8" spans="1:45" ht="12.75" customHeight="1" x14ac:dyDescent="0.25">
      <c r="A8" s="423" t="s">
        <v>0</v>
      </c>
      <c r="B8" s="426" t="s">
        <v>1</v>
      </c>
      <c r="C8" s="429" t="s">
        <v>30</v>
      </c>
      <c r="D8" s="412"/>
      <c r="E8" s="412"/>
      <c r="F8" s="413"/>
      <c r="G8" s="411" t="s">
        <v>2</v>
      </c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3"/>
      <c r="AA8" s="411" t="s">
        <v>31</v>
      </c>
      <c r="AB8" s="412"/>
      <c r="AC8" s="412"/>
      <c r="AD8" s="413"/>
      <c r="AE8" s="411" t="s">
        <v>32</v>
      </c>
      <c r="AF8" s="412"/>
      <c r="AG8" s="412"/>
      <c r="AH8" s="413"/>
      <c r="AI8" s="398" t="s">
        <v>33</v>
      </c>
      <c r="AJ8" s="398"/>
      <c r="AK8" s="398"/>
      <c r="AL8" s="398"/>
      <c r="AM8" s="398"/>
      <c r="AN8" s="398"/>
      <c r="AO8" s="398"/>
      <c r="AP8" s="398"/>
      <c r="AQ8" s="399"/>
      <c r="AR8" s="146"/>
    </row>
    <row r="9" spans="1:45" ht="13.5" customHeight="1" x14ac:dyDescent="0.25">
      <c r="A9" s="424"/>
      <c r="B9" s="427"/>
      <c r="C9" s="430"/>
      <c r="D9" s="404"/>
      <c r="E9" s="404"/>
      <c r="F9" s="405"/>
      <c r="G9" s="400" t="s">
        <v>34</v>
      </c>
      <c r="H9" s="401"/>
      <c r="I9" s="401"/>
      <c r="J9" s="402"/>
      <c r="K9" s="400" t="s">
        <v>35</v>
      </c>
      <c r="L9" s="401"/>
      <c r="M9" s="401"/>
      <c r="N9" s="402"/>
      <c r="O9" s="400" t="s">
        <v>36</v>
      </c>
      <c r="P9" s="401"/>
      <c r="Q9" s="401"/>
      <c r="R9" s="402"/>
      <c r="S9" s="400" t="s">
        <v>37</v>
      </c>
      <c r="T9" s="401"/>
      <c r="U9" s="401"/>
      <c r="V9" s="402"/>
      <c r="W9" s="403" t="s">
        <v>38</v>
      </c>
      <c r="X9" s="404"/>
      <c r="Y9" s="404"/>
      <c r="Z9" s="405"/>
      <c r="AA9" s="403"/>
      <c r="AB9" s="404"/>
      <c r="AC9" s="404"/>
      <c r="AD9" s="405"/>
      <c r="AE9" s="403" t="s">
        <v>39</v>
      </c>
      <c r="AF9" s="404"/>
      <c r="AG9" s="404"/>
      <c r="AH9" s="405"/>
      <c r="AI9" s="400" t="s">
        <v>40</v>
      </c>
      <c r="AJ9" s="401"/>
      <c r="AK9" s="401"/>
      <c r="AL9" s="402"/>
      <c r="AM9" s="409" t="s">
        <v>38</v>
      </c>
      <c r="AN9" s="409"/>
      <c r="AO9" s="409"/>
      <c r="AP9" s="409"/>
      <c r="AQ9" s="410"/>
      <c r="AR9" s="146"/>
    </row>
    <row r="10" spans="1:45" ht="12" customHeight="1" x14ac:dyDescent="0.25">
      <c r="A10" s="424"/>
      <c r="B10" s="427"/>
      <c r="C10" s="430"/>
      <c r="D10" s="404"/>
      <c r="E10" s="404"/>
      <c r="F10" s="405"/>
      <c r="G10" s="403"/>
      <c r="H10" s="404"/>
      <c r="I10" s="404"/>
      <c r="J10" s="405"/>
      <c r="K10" s="403"/>
      <c r="L10" s="404"/>
      <c r="M10" s="404"/>
      <c r="N10" s="405"/>
      <c r="O10" s="403"/>
      <c r="P10" s="404"/>
      <c r="Q10" s="404"/>
      <c r="R10" s="405"/>
      <c r="S10" s="403"/>
      <c r="T10" s="404"/>
      <c r="U10" s="404"/>
      <c r="V10" s="405"/>
      <c r="W10" s="403"/>
      <c r="X10" s="404"/>
      <c r="Y10" s="404"/>
      <c r="Z10" s="405"/>
      <c r="AA10" s="403"/>
      <c r="AB10" s="404"/>
      <c r="AC10" s="404"/>
      <c r="AD10" s="405"/>
      <c r="AE10" s="403"/>
      <c r="AF10" s="404"/>
      <c r="AG10" s="404"/>
      <c r="AH10" s="405"/>
      <c r="AI10" s="403"/>
      <c r="AJ10" s="404"/>
      <c r="AK10" s="404"/>
      <c r="AL10" s="405"/>
      <c r="AM10" s="409"/>
      <c r="AN10" s="409"/>
      <c r="AO10" s="409"/>
      <c r="AP10" s="409"/>
      <c r="AQ10" s="410"/>
      <c r="AR10" s="146"/>
    </row>
    <row r="11" spans="1:45" ht="18.75" customHeight="1" x14ac:dyDescent="0.25">
      <c r="A11" s="424"/>
      <c r="B11" s="427"/>
      <c r="C11" s="431"/>
      <c r="D11" s="407"/>
      <c r="E11" s="407"/>
      <c r="F11" s="408"/>
      <c r="G11" s="406"/>
      <c r="H11" s="407"/>
      <c r="I11" s="407"/>
      <c r="J11" s="408"/>
      <c r="K11" s="406"/>
      <c r="L11" s="407"/>
      <c r="M11" s="407"/>
      <c r="N11" s="408"/>
      <c r="O11" s="406"/>
      <c r="P11" s="407"/>
      <c r="Q11" s="407"/>
      <c r="R11" s="408"/>
      <c r="S11" s="406"/>
      <c r="T11" s="407"/>
      <c r="U11" s="407"/>
      <c r="V11" s="408"/>
      <c r="W11" s="406"/>
      <c r="X11" s="407"/>
      <c r="Y11" s="407"/>
      <c r="Z11" s="408"/>
      <c r="AA11" s="406"/>
      <c r="AB11" s="407"/>
      <c r="AC11" s="407"/>
      <c r="AD11" s="408"/>
      <c r="AE11" s="406"/>
      <c r="AF11" s="407"/>
      <c r="AG11" s="407"/>
      <c r="AH11" s="408"/>
      <c r="AI11" s="406"/>
      <c r="AJ11" s="407"/>
      <c r="AK11" s="407"/>
      <c r="AL11" s="408"/>
      <c r="AM11" s="409"/>
      <c r="AN11" s="409"/>
      <c r="AO11" s="409"/>
      <c r="AP11" s="409"/>
      <c r="AQ11" s="410"/>
      <c r="AR11" s="146"/>
    </row>
    <row r="12" spans="1:45" s="152" customFormat="1" ht="108" customHeight="1" x14ac:dyDescent="0.25">
      <c r="A12" s="425"/>
      <c r="B12" s="428"/>
      <c r="C12" s="147" t="str">
        <f>Поликлиника!$C$12</f>
        <v>Утвержденное плановое задание в соответствии с заседанием Комиссии 4/2021</v>
      </c>
      <c r="D12" s="148" t="str">
        <f>Поликлиника!$E$12</f>
        <v>Проект планового задания для заседания Комиссии 5/2021</v>
      </c>
      <c r="E12" s="149" t="s">
        <v>3</v>
      </c>
      <c r="F12" s="148" t="s">
        <v>41</v>
      </c>
      <c r="G12" s="147" t="str">
        <f>Поликлиника!$C$12</f>
        <v>Утвержденное плановое задание в соответствии с заседанием Комиссии 4/2021</v>
      </c>
      <c r="H12" s="148" t="str">
        <f>Поликлиника!$E$12</f>
        <v>Проект планового задания для заседания Комиссии 5/2021</v>
      </c>
      <c r="I12" s="149" t="s">
        <v>4</v>
      </c>
      <c r="J12" s="148" t="s">
        <v>41</v>
      </c>
      <c r="K12" s="148" t="str">
        <f>C12</f>
        <v>Утвержденное плановое задание в соответствии с заседанием Комиссии 4/2021</v>
      </c>
      <c r="L12" s="148" t="str">
        <f>D12</f>
        <v>Проект планового задания для заседания Комиссии 5/2021</v>
      </c>
      <c r="M12" s="149" t="s">
        <v>4</v>
      </c>
      <c r="N12" s="148" t="s">
        <v>41</v>
      </c>
      <c r="O12" s="148" t="str">
        <f>G12</f>
        <v>Утвержденное плановое задание в соответствии с заседанием Комиссии 4/2021</v>
      </c>
      <c r="P12" s="148" t="str">
        <f>H12</f>
        <v>Проект планового задания для заседания Комиссии 5/2021</v>
      </c>
      <c r="Q12" s="149" t="s">
        <v>4</v>
      </c>
      <c r="R12" s="148" t="s">
        <v>41</v>
      </c>
      <c r="S12" s="148" t="str">
        <f>O12</f>
        <v>Утвержденное плановое задание в соответствии с заседанием Комиссии 4/2021</v>
      </c>
      <c r="T12" s="148" t="str">
        <f>P12</f>
        <v>Проект планового задания для заседания Комиссии 5/2021</v>
      </c>
      <c r="U12" s="149" t="s">
        <v>4</v>
      </c>
      <c r="V12" s="148" t="s">
        <v>41</v>
      </c>
      <c r="W12" s="148" t="str">
        <f>S12</f>
        <v>Утвержденное плановое задание в соответствии с заседанием Комиссии 4/2021</v>
      </c>
      <c r="X12" s="148" t="str">
        <f>T12</f>
        <v>Проект планового задания для заседания Комиссии 5/2021</v>
      </c>
      <c r="Y12" s="149" t="s">
        <v>4</v>
      </c>
      <c r="Z12" s="148" t="s">
        <v>41</v>
      </c>
      <c r="AA12" s="148" t="str">
        <f>W12</f>
        <v>Утвержденное плановое задание в соответствии с заседанием Комиссии 4/2021</v>
      </c>
      <c r="AB12" s="148" t="str">
        <f>X12</f>
        <v>Проект планового задания для заседания Комиссии 5/2021</v>
      </c>
      <c r="AC12" s="149" t="s">
        <v>4</v>
      </c>
      <c r="AD12" s="148" t="s">
        <v>41</v>
      </c>
      <c r="AE12" s="148" t="str">
        <f>AA12</f>
        <v>Утвержденное плановое задание в соответствии с заседанием Комиссии 4/2021</v>
      </c>
      <c r="AF12" s="148" t="str">
        <f>AB12</f>
        <v>Проект планового задания для заседания Комиссии 5/2021</v>
      </c>
      <c r="AG12" s="149" t="s">
        <v>4</v>
      </c>
      <c r="AH12" s="148" t="s">
        <v>41</v>
      </c>
      <c r="AI12" s="148" t="str">
        <f>AA12</f>
        <v>Утвержденное плановое задание в соответствии с заседанием Комиссии 4/2021</v>
      </c>
      <c r="AJ12" s="148" t="str">
        <f>AB12</f>
        <v>Проект планового задания для заседания Комиссии 5/2021</v>
      </c>
      <c r="AK12" s="149" t="s">
        <v>4</v>
      </c>
      <c r="AL12" s="148" t="s">
        <v>41</v>
      </c>
      <c r="AM12" s="148" t="str">
        <f>AI12</f>
        <v>Утвержденное плановое задание в соответствии с заседанием Комиссии 4/2021</v>
      </c>
      <c r="AN12" s="148" t="str">
        <f>AJ12</f>
        <v>Проект планового задания для заседания Комиссии 5/2021</v>
      </c>
      <c r="AO12" s="148" t="e">
        <f>#REF!</f>
        <v>#REF!</v>
      </c>
      <c r="AP12" s="149" t="s">
        <v>4</v>
      </c>
      <c r="AQ12" s="150" t="s">
        <v>41</v>
      </c>
      <c r="AR12" s="151"/>
    </row>
    <row r="13" spans="1:45" x14ac:dyDescent="0.25">
      <c r="A13" s="153">
        <v>1</v>
      </c>
      <c r="B13" s="154" t="str">
        <f>'Скорая медицинская помощь'!B14</f>
        <v>ККБ Лукашевского</v>
      </c>
      <c r="C13" s="155">
        <f>'Скорая медицинская помощь'!C14</f>
        <v>0</v>
      </c>
      <c r="D13" s="156">
        <f>'Скорая медицинская помощь'!E14</f>
        <v>0</v>
      </c>
      <c r="E13" s="157">
        <f>D13-C13</f>
        <v>0</v>
      </c>
      <c r="F13" s="158">
        <f>'Скорая медицинская помощь'!K14</f>
        <v>0</v>
      </c>
      <c r="G13" s="156">
        <f>Поликлиника!C14</f>
        <v>0</v>
      </c>
      <c r="H13" s="156">
        <f>Поликлиника!E14</f>
        <v>0</v>
      </c>
      <c r="I13" s="157">
        <f>H13-G13</f>
        <v>0</v>
      </c>
      <c r="J13" s="156">
        <f>Поликлиника!L14</f>
        <v>0</v>
      </c>
      <c r="K13" s="156">
        <f>Поликлиника!R14</f>
        <v>13000</v>
      </c>
      <c r="L13" s="156">
        <f>Поликлиника!V14</f>
        <v>10000</v>
      </c>
      <c r="M13" s="157">
        <f>L13-K13</f>
        <v>-3000</v>
      </c>
      <c r="N13" s="156">
        <f>Поликлиника!AH14</f>
        <v>-3000</v>
      </c>
      <c r="O13" s="158">
        <f>Поликлиника!AT14</f>
        <v>7820</v>
      </c>
      <c r="P13" s="158">
        <f>Поликлиника!AV14</f>
        <v>7820</v>
      </c>
      <c r="Q13" s="157">
        <f>P13-O13</f>
        <v>0</v>
      </c>
      <c r="R13" s="158">
        <f>Поликлиника!BB14</f>
        <v>0</v>
      </c>
      <c r="S13" s="156">
        <f>Поликлиника!BH14</f>
        <v>3080</v>
      </c>
      <c r="T13" s="156">
        <f>Поликлиника!BJ14</f>
        <v>3080</v>
      </c>
      <c r="U13" s="157">
        <f>T13-S13</f>
        <v>0</v>
      </c>
      <c r="V13" s="156">
        <f>Поликлиника!BP14</f>
        <v>0</v>
      </c>
      <c r="W13" s="158">
        <f>Поликлиника!BV14</f>
        <v>10209</v>
      </c>
      <c r="X13" s="158">
        <f>Поликлиника!BX14</f>
        <v>5921</v>
      </c>
      <c r="Y13" s="157">
        <f>X13-W13</f>
        <v>-4288</v>
      </c>
      <c r="Z13" s="156">
        <f>Поликлиника!CD14</f>
        <v>-4288</v>
      </c>
      <c r="AA13" s="159">
        <f>'Круглосуточный стационар'!C14</f>
        <v>10683</v>
      </c>
      <c r="AB13" s="159">
        <f>'Круглосуточный стационар'!E14</f>
        <v>11199</v>
      </c>
      <c r="AC13" s="157">
        <f>AB13-AA13</f>
        <v>516</v>
      </c>
      <c r="AD13" s="159">
        <f>'Круглосуточный стационар'!K14</f>
        <v>516</v>
      </c>
      <c r="AE13" s="159">
        <f>'Круглосуточный стационар'!Q14</f>
        <v>164</v>
      </c>
      <c r="AF13" s="159">
        <f>'Круглосуточный стационар'!S14</f>
        <v>155</v>
      </c>
      <c r="AG13" s="157">
        <f>AF13-AE13</f>
        <v>-9</v>
      </c>
      <c r="AH13" s="159">
        <f>'Круглосуточный стационар'!Y14</f>
        <v>-9</v>
      </c>
      <c r="AI13" s="156">
        <f>'Дневной стационар'!C14</f>
        <v>1273</v>
      </c>
      <c r="AJ13" s="156">
        <f>'Дневной стационар'!E14</f>
        <v>695</v>
      </c>
      <c r="AK13" s="157">
        <f>AJ13-AI13</f>
        <v>-578</v>
      </c>
      <c r="AL13" s="160">
        <f>'Дневной стационар'!K14</f>
        <v>-578</v>
      </c>
      <c r="AM13" s="156">
        <f>[5]План!$AD7</f>
        <v>0</v>
      </c>
      <c r="AN13" s="156">
        <f>[6]План!$AE7</f>
        <v>0</v>
      </c>
      <c r="AO13" s="161"/>
      <c r="AP13" s="157">
        <f t="shared" ref="AP13:AP65" si="0">AN13-AM13</f>
        <v>0</v>
      </c>
      <c r="AQ13" s="162"/>
      <c r="AR13" s="163"/>
      <c r="AS13" s="164"/>
    </row>
    <row r="14" spans="1:45" x14ac:dyDescent="0.25">
      <c r="A14" s="153">
        <v>2</v>
      </c>
      <c r="B14" s="165" t="str">
        <f>'Скорая медицинская помощь'!B15</f>
        <v>ККДБ</v>
      </c>
      <c r="C14" s="155">
        <f>'Скорая медицинская помощь'!C15</f>
        <v>0</v>
      </c>
      <c r="D14" s="156">
        <f>'Скорая медицинская помощь'!E15</f>
        <v>0</v>
      </c>
      <c r="E14" s="157">
        <f t="shared" ref="E14:E63" si="1">D14-C14</f>
        <v>0</v>
      </c>
      <c r="F14" s="158">
        <f>'Скорая медицинская помощь'!K15</f>
        <v>0</v>
      </c>
      <c r="G14" s="156">
        <f>Поликлиника!C15</f>
        <v>0</v>
      </c>
      <c r="H14" s="156">
        <f>Поликлиника!E15</f>
        <v>0</v>
      </c>
      <c r="I14" s="157">
        <f t="shared" ref="I14:I63" si="2">H14-G14</f>
        <v>0</v>
      </c>
      <c r="J14" s="156">
        <f>Поликлиника!L15</f>
        <v>0</v>
      </c>
      <c r="K14" s="156">
        <f>Поликлиника!R15</f>
        <v>6900</v>
      </c>
      <c r="L14" s="156">
        <f>Поликлиника!V15</f>
        <v>6900</v>
      </c>
      <c r="M14" s="157">
        <f t="shared" ref="M14:M63" si="3">L14-K14</f>
        <v>0</v>
      </c>
      <c r="N14" s="156">
        <f>Поликлиника!AH15</f>
        <v>0</v>
      </c>
      <c r="O14" s="158">
        <f>Поликлиника!AT15</f>
        <v>4000</v>
      </c>
      <c r="P14" s="158">
        <f>Поликлиника!AV15</f>
        <v>4000</v>
      </c>
      <c r="Q14" s="157">
        <f t="shared" ref="Q14:Q63" si="4">P14-O14</f>
        <v>0</v>
      </c>
      <c r="R14" s="158">
        <f>Поликлиника!BB15</f>
        <v>0</v>
      </c>
      <c r="S14" s="156">
        <f>Поликлиника!BH15</f>
        <v>2368</v>
      </c>
      <c r="T14" s="156">
        <f>Поликлиника!BJ15</f>
        <v>2368</v>
      </c>
      <c r="U14" s="157">
        <f t="shared" ref="U14:U63" si="5">T14-S14</f>
        <v>0</v>
      </c>
      <c r="V14" s="156">
        <f>Поликлиника!BP15</f>
        <v>0</v>
      </c>
      <c r="W14" s="158">
        <f>Поликлиника!BV15</f>
        <v>2262</v>
      </c>
      <c r="X14" s="158">
        <f>Поликлиника!BX15</f>
        <v>2262</v>
      </c>
      <c r="Y14" s="157">
        <f t="shared" ref="Y14:Y63" si="6">X14-W14</f>
        <v>0</v>
      </c>
      <c r="Z14" s="156">
        <f>Поликлиника!CD15</f>
        <v>0</v>
      </c>
      <c r="AA14" s="159">
        <f>'Круглосуточный стационар'!C15</f>
        <v>3556</v>
      </c>
      <c r="AB14" s="159">
        <f>'Круглосуточный стационар'!E15</f>
        <v>3567</v>
      </c>
      <c r="AC14" s="157">
        <f t="shared" ref="AC14:AC63" si="7">AB14-AA14</f>
        <v>11</v>
      </c>
      <c r="AD14" s="159">
        <f>'Круглосуточный стационар'!K15</f>
        <v>11</v>
      </c>
      <c r="AE14" s="159">
        <f>'Круглосуточный стационар'!Q15</f>
        <v>32</v>
      </c>
      <c r="AF14" s="159">
        <f>'Круглосуточный стационар'!S15</f>
        <v>43</v>
      </c>
      <c r="AG14" s="157">
        <f t="shared" ref="AG14:AG63" si="8">AF14-AE14</f>
        <v>11</v>
      </c>
      <c r="AH14" s="159">
        <f>'Круглосуточный стационар'!Y15</f>
        <v>11</v>
      </c>
      <c r="AI14" s="156">
        <f>'Дневной стационар'!C15</f>
        <v>790</v>
      </c>
      <c r="AJ14" s="156">
        <f>'Дневной стационар'!E15</f>
        <v>790</v>
      </c>
      <c r="AK14" s="157">
        <f t="shared" ref="AK14:AK63" si="9">AJ14-AI14</f>
        <v>0</v>
      </c>
      <c r="AL14" s="160">
        <f>'Дневной стационар'!K15</f>
        <v>0</v>
      </c>
      <c r="AM14" s="156">
        <f>[5]План!$AD8</f>
        <v>0</v>
      </c>
      <c r="AN14" s="156">
        <f>[6]План!$AE8</f>
        <v>0</v>
      </c>
      <c r="AO14" s="161"/>
      <c r="AP14" s="157">
        <f t="shared" si="0"/>
        <v>0</v>
      </c>
      <c r="AQ14" s="162"/>
      <c r="AR14" s="163"/>
      <c r="AS14" s="164"/>
    </row>
    <row r="15" spans="1:45" x14ac:dyDescent="0.25">
      <c r="A15" s="153">
        <v>3</v>
      </c>
      <c r="B15" s="165" t="str">
        <f>'Скорая медицинская помощь'!B16</f>
        <v>ККОД</v>
      </c>
      <c r="C15" s="155">
        <f>'Скорая медицинская помощь'!C16</f>
        <v>0</v>
      </c>
      <c r="D15" s="156">
        <f>'Скорая медицинская помощь'!E16</f>
        <v>0</v>
      </c>
      <c r="E15" s="157">
        <f t="shared" si="1"/>
        <v>0</v>
      </c>
      <c r="F15" s="158">
        <f>'Скорая медицинская помощь'!K16</f>
        <v>0</v>
      </c>
      <c r="G15" s="156">
        <f>Поликлиника!C16</f>
        <v>0</v>
      </c>
      <c r="H15" s="156">
        <f>Поликлиника!E16</f>
        <v>0</v>
      </c>
      <c r="I15" s="157">
        <f t="shared" si="2"/>
        <v>0</v>
      </c>
      <c r="J15" s="156">
        <f>Поликлиника!L16</f>
        <v>0</v>
      </c>
      <c r="K15" s="156">
        <f>Поликлиника!R16</f>
        <v>18598</v>
      </c>
      <c r="L15" s="156">
        <f>Поликлиника!V16</f>
        <v>9598</v>
      </c>
      <c r="M15" s="157">
        <f t="shared" si="3"/>
        <v>-9000</v>
      </c>
      <c r="N15" s="156">
        <f>Поликлиника!AH16</f>
        <v>-9000</v>
      </c>
      <c r="O15" s="158">
        <f>Поликлиника!AT16</f>
        <v>0</v>
      </c>
      <c r="P15" s="158">
        <f>Поликлиника!AV16</f>
        <v>0</v>
      </c>
      <c r="Q15" s="157">
        <f t="shared" si="4"/>
        <v>0</v>
      </c>
      <c r="R15" s="158">
        <f>Поликлиника!BB16</f>
        <v>0</v>
      </c>
      <c r="S15" s="156">
        <f>Поликлиника!BH16</f>
        <v>11926</v>
      </c>
      <c r="T15" s="156">
        <f>Поликлиника!BJ16</f>
        <v>7426</v>
      </c>
      <c r="U15" s="157">
        <f t="shared" si="5"/>
        <v>-4500</v>
      </c>
      <c r="V15" s="156">
        <f>Поликлиника!BP16</f>
        <v>-4500</v>
      </c>
      <c r="W15" s="158">
        <f>Поликлиника!BV16</f>
        <v>49397</v>
      </c>
      <c r="X15" s="158">
        <f>Поликлиника!BX16</f>
        <v>50729</v>
      </c>
      <c r="Y15" s="157">
        <f t="shared" si="6"/>
        <v>1332</v>
      </c>
      <c r="Z15" s="156">
        <f>Поликлиника!CD16</f>
        <v>1332</v>
      </c>
      <c r="AA15" s="159">
        <f>'Круглосуточный стационар'!C16</f>
        <v>3139</v>
      </c>
      <c r="AB15" s="159">
        <f>'Круглосуточный стационар'!E16</f>
        <v>3529</v>
      </c>
      <c r="AC15" s="157">
        <f t="shared" si="7"/>
        <v>390</v>
      </c>
      <c r="AD15" s="159">
        <f>'Круглосуточный стационар'!K16</f>
        <v>390</v>
      </c>
      <c r="AE15" s="159">
        <f>'Круглосуточный стационар'!Q16</f>
        <v>150</v>
      </c>
      <c r="AF15" s="159">
        <f>'Круглосуточный стационар'!S16</f>
        <v>150</v>
      </c>
      <c r="AG15" s="157">
        <f t="shared" si="8"/>
        <v>0</v>
      </c>
      <c r="AH15" s="159">
        <f>'Круглосуточный стационар'!Y16</f>
        <v>0</v>
      </c>
      <c r="AI15" s="156">
        <f>'Дневной стационар'!C16</f>
        <v>2303</v>
      </c>
      <c r="AJ15" s="156">
        <f>'Дневной стационар'!E16</f>
        <v>2353</v>
      </c>
      <c r="AK15" s="157">
        <f t="shared" si="9"/>
        <v>50</v>
      </c>
      <c r="AL15" s="160">
        <f>'Дневной стационар'!K16</f>
        <v>50</v>
      </c>
      <c r="AM15" s="156">
        <f>[5]План!$AD9</f>
        <v>0</v>
      </c>
      <c r="AN15" s="156">
        <f>[6]План!$AE9</f>
        <v>0</v>
      </c>
      <c r="AO15" s="161"/>
      <c r="AP15" s="157">
        <f t="shared" si="0"/>
        <v>0</v>
      </c>
      <c r="AQ15" s="162"/>
      <c r="AR15" s="163"/>
      <c r="AS15" s="164"/>
    </row>
    <row r="16" spans="1:45" x14ac:dyDescent="0.25">
      <c r="A16" s="153">
        <v>4</v>
      </c>
      <c r="B16" s="165" t="str">
        <f>'Скорая медицинская помощь'!B17</f>
        <v>КККВД</v>
      </c>
      <c r="C16" s="155">
        <f>'Скорая медицинская помощь'!C17</f>
        <v>0</v>
      </c>
      <c r="D16" s="156">
        <f>'Скорая медицинская помощь'!E17</f>
        <v>0</v>
      </c>
      <c r="E16" s="157">
        <f t="shared" si="1"/>
        <v>0</v>
      </c>
      <c r="F16" s="158">
        <f>'Скорая медицинская помощь'!K17</f>
        <v>0</v>
      </c>
      <c r="G16" s="156">
        <f>Поликлиника!C17</f>
        <v>0</v>
      </c>
      <c r="H16" s="156">
        <f>Поликлиника!E17</f>
        <v>0</v>
      </c>
      <c r="I16" s="157">
        <f t="shared" si="2"/>
        <v>0</v>
      </c>
      <c r="J16" s="156">
        <f>Поликлиника!L17</f>
        <v>0</v>
      </c>
      <c r="K16" s="156">
        <f>Поликлиника!R17</f>
        <v>3050</v>
      </c>
      <c r="L16" s="156">
        <f>Поликлиника!V17</f>
        <v>3050</v>
      </c>
      <c r="M16" s="157">
        <f t="shared" si="3"/>
        <v>0</v>
      </c>
      <c r="N16" s="156">
        <f>Поликлиника!AH17</f>
        <v>0</v>
      </c>
      <c r="O16" s="158">
        <f>Поликлиника!AT17</f>
        <v>0</v>
      </c>
      <c r="P16" s="158">
        <f>Поликлиника!AV17</f>
        <v>0</v>
      </c>
      <c r="Q16" s="157">
        <f t="shared" si="4"/>
        <v>0</v>
      </c>
      <c r="R16" s="158">
        <f>Поликлиника!BB17</f>
        <v>0</v>
      </c>
      <c r="S16" s="156">
        <f>Поликлиника!BH17</f>
        <v>9500</v>
      </c>
      <c r="T16" s="156">
        <f>Поликлиника!BJ17</f>
        <v>9500</v>
      </c>
      <c r="U16" s="157">
        <f t="shared" si="5"/>
        <v>0</v>
      </c>
      <c r="V16" s="156">
        <f>Поликлиника!BP17</f>
        <v>0</v>
      </c>
      <c r="W16" s="158">
        <f>Поликлиника!BV17</f>
        <v>0</v>
      </c>
      <c r="X16" s="158">
        <f>Поликлиника!BX17</f>
        <v>0</v>
      </c>
      <c r="Y16" s="157">
        <f t="shared" si="6"/>
        <v>0</v>
      </c>
      <c r="Z16" s="156">
        <f>Поликлиника!CD17</f>
        <v>0</v>
      </c>
      <c r="AA16" s="159">
        <f>'Круглосуточный стационар'!C17</f>
        <v>530</v>
      </c>
      <c r="AB16" s="159">
        <f>'Круглосуточный стационар'!E17</f>
        <v>795</v>
      </c>
      <c r="AC16" s="157">
        <f t="shared" si="7"/>
        <v>265</v>
      </c>
      <c r="AD16" s="159">
        <f>'Круглосуточный стационар'!K17</f>
        <v>265</v>
      </c>
      <c r="AE16" s="159">
        <f>'Круглосуточный стационар'!Q17</f>
        <v>0</v>
      </c>
      <c r="AF16" s="159">
        <f>'Круглосуточный стационар'!S17</f>
        <v>0</v>
      </c>
      <c r="AG16" s="157">
        <f t="shared" si="8"/>
        <v>0</v>
      </c>
      <c r="AH16" s="159">
        <f>'Круглосуточный стационар'!Y17</f>
        <v>0</v>
      </c>
      <c r="AI16" s="156">
        <f>'Дневной стационар'!C17</f>
        <v>530</v>
      </c>
      <c r="AJ16" s="156">
        <f>'Дневной стационар'!E17</f>
        <v>509</v>
      </c>
      <c r="AK16" s="157">
        <f t="shared" si="9"/>
        <v>-21</v>
      </c>
      <c r="AL16" s="160">
        <f>'Дневной стационар'!K17</f>
        <v>-21</v>
      </c>
      <c r="AM16" s="156">
        <f>[5]План!$AD10</f>
        <v>0</v>
      </c>
      <c r="AN16" s="156">
        <f>[6]План!$AE10</f>
        <v>0</v>
      </c>
      <c r="AO16" s="161"/>
      <c r="AP16" s="157">
        <f t="shared" si="0"/>
        <v>0</v>
      </c>
      <c r="AQ16" s="162"/>
      <c r="AR16" s="163"/>
      <c r="AS16" s="164"/>
    </row>
    <row r="17" spans="1:63" x14ac:dyDescent="0.25">
      <c r="A17" s="153">
        <v>5</v>
      </c>
      <c r="B17" s="165" t="str">
        <f>'Скорая медицинская помощь'!B18</f>
        <v>Краев.стоматология</v>
      </c>
      <c r="C17" s="155">
        <f>'Скорая медицинская помощь'!C18</f>
        <v>0</v>
      </c>
      <c r="D17" s="156">
        <f>'Скорая медицинская помощь'!E18</f>
        <v>0</v>
      </c>
      <c r="E17" s="157">
        <f t="shared" si="1"/>
        <v>0</v>
      </c>
      <c r="F17" s="158">
        <f>'Скорая медицинская помощь'!K18</f>
        <v>0</v>
      </c>
      <c r="G17" s="156">
        <f>Поликлиника!C18</f>
        <v>0</v>
      </c>
      <c r="H17" s="156">
        <f>Поликлиника!E18</f>
        <v>0</v>
      </c>
      <c r="I17" s="157">
        <f t="shared" si="2"/>
        <v>0</v>
      </c>
      <c r="J17" s="156">
        <f>Поликлиника!L18</f>
        <v>0</v>
      </c>
      <c r="K17" s="156">
        <f>Поликлиника!R18</f>
        <v>50</v>
      </c>
      <c r="L17" s="156">
        <f>Поликлиника!V18</f>
        <v>50</v>
      </c>
      <c r="M17" s="157">
        <f t="shared" si="3"/>
        <v>0</v>
      </c>
      <c r="N17" s="156">
        <f>Поликлиника!AH18</f>
        <v>0</v>
      </c>
      <c r="O17" s="158">
        <f>Поликлиника!AT18</f>
        <v>0</v>
      </c>
      <c r="P17" s="158">
        <f>Поликлиника!AV18</f>
        <v>0</v>
      </c>
      <c r="Q17" s="157">
        <f t="shared" si="4"/>
        <v>0</v>
      </c>
      <c r="R17" s="158">
        <f>Поликлиника!BB18</f>
        <v>0</v>
      </c>
      <c r="S17" s="156">
        <f>Поликлиника!BH18</f>
        <v>12950</v>
      </c>
      <c r="T17" s="156">
        <f>Поликлиника!BJ18</f>
        <v>12950</v>
      </c>
      <c r="U17" s="157">
        <f t="shared" si="5"/>
        <v>0</v>
      </c>
      <c r="V17" s="156">
        <f>Поликлиника!BP18</f>
        <v>0</v>
      </c>
      <c r="W17" s="158">
        <f>Поликлиника!BV18</f>
        <v>0</v>
      </c>
      <c r="X17" s="158">
        <f>Поликлиника!BX18</f>
        <v>0</v>
      </c>
      <c r="Y17" s="157">
        <f t="shared" si="6"/>
        <v>0</v>
      </c>
      <c r="Z17" s="156">
        <f>Поликлиника!CD18</f>
        <v>0</v>
      </c>
      <c r="AA17" s="159">
        <f>'Круглосуточный стационар'!C18</f>
        <v>0</v>
      </c>
      <c r="AB17" s="159">
        <f>'Круглосуточный стационар'!E18</f>
        <v>0</v>
      </c>
      <c r="AC17" s="157">
        <f t="shared" si="7"/>
        <v>0</v>
      </c>
      <c r="AD17" s="159">
        <f>'Круглосуточный стационар'!K18</f>
        <v>0</v>
      </c>
      <c r="AE17" s="159">
        <f>'Круглосуточный стационар'!Q18</f>
        <v>0</v>
      </c>
      <c r="AF17" s="159">
        <f>'Круглосуточный стационар'!S18</f>
        <v>0</v>
      </c>
      <c r="AG17" s="157">
        <f t="shared" si="8"/>
        <v>0</v>
      </c>
      <c r="AH17" s="159">
        <f>'Круглосуточный стационар'!Y18</f>
        <v>0</v>
      </c>
      <c r="AI17" s="156">
        <f>'Дневной стационар'!C18</f>
        <v>0</v>
      </c>
      <c r="AJ17" s="156">
        <f>'Дневной стационар'!E18</f>
        <v>0</v>
      </c>
      <c r="AK17" s="157">
        <f t="shared" si="9"/>
        <v>0</v>
      </c>
      <c r="AL17" s="160">
        <f>'Дневной стационар'!K18</f>
        <v>0</v>
      </c>
      <c r="AM17" s="156">
        <f>[5]План!$AD11</f>
        <v>0</v>
      </c>
      <c r="AN17" s="156">
        <f>[6]План!$AE11</f>
        <v>0</v>
      </c>
      <c r="AO17" s="161"/>
      <c r="AP17" s="157">
        <f t="shared" si="0"/>
        <v>0</v>
      </c>
      <c r="AQ17" s="162"/>
      <c r="AR17" s="163"/>
      <c r="AS17" s="164"/>
    </row>
    <row r="18" spans="1:63" x14ac:dyDescent="0.25">
      <c r="A18" s="153">
        <v>6</v>
      </c>
      <c r="B18" s="165" t="str">
        <f>'Скорая медицинская помощь'!B19</f>
        <v>ГДИБ</v>
      </c>
      <c r="C18" s="155">
        <f>'Скорая медицинская помощь'!C19</f>
        <v>0</v>
      </c>
      <c r="D18" s="156">
        <f>'Скорая медицинская помощь'!E19</f>
        <v>0</v>
      </c>
      <c r="E18" s="157">
        <f t="shared" si="1"/>
        <v>0</v>
      </c>
      <c r="F18" s="158">
        <f>'Скорая медицинская помощь'!K19</f>
        <v>0</v>
      </c>
      <c r="G18" s="156">
        <f>Поликлиника!C19</f>
        <v>0</v>
      </c>
      <c r="H18" s="156">
        <f>Поликлиника!E19</f>
        <v>0</v>
      </c>
      <c r="I18" s="157">
        <f t="shared" si="2"/>
        <v>0</v>
      </c>
      <c r="J18" s="156">
        <f>Поликлиника!L19</f>
        <v>0</v>
      </c>
      <c r="K18" s="156">
        <f>Поликлиника!R19</f>
        <v>0</v>
      </c>
      <c r="L18" s="156">
        <f>Поликлиника!V19</f>
        <v>0</v>
      </c>
      <c r="M18" s="157">
        <f t="shared" si="3"/>
        <v>0</v>
      </c>
      <c r="N18" s="156">
        <f>Поликлиника!AH19</f>
        <v>0</v>
      </c>
      <c r="O18" s="158">
        <f>Поликлиника!AT19</f>
        <v>1200</v>
      </c>
      <c r="P18" s="158">
        <f>Поликлиника!AV19</f>
        <v>1200</v>
      </c>
      <c r="Q18" s="157">
        <f t="shared" si="4"/>
        <v>0</v>
      </c>
      <c r="R18" s="158">
        <f>Поликлиника!BB19</f>
        <v>0</v>
      </c>
      <c r="S18" s="156">
        <f>Поликлиника!BH19</f>
        <v>0</v>
      </c>
      <c r="T18" s="156">
        <f>Поликлиника!BJ19</f>
        <v>0</v>
      </c>
      <c r="U18" s="157">
        <f t="shared" si="5"/>
        <v>0</v>
      </c>
      <c r="V18" s="156">
        <f>Поликлиника!BP19</f>
        <v>0</v>
      </c>
      <c r="W18" s="158">
        <f>Поликлиника!BV19</f>
        <v>88286</v>
      </c>
      <c r="X18" s="158">
        <f>Поликлиника!BX19</f>
        <v>117379</v>
      </c>
      <c r="Y18" s="157">
        <f t="shared" si="6"/>
        <v>29093</v>
      </c>
      <c r="Z18" s="156">
        <f>Поликлиника!CD19</f>
        <v>29093</v>
      </c>
      <c r="AA18" s="159">
        <f>'Круглосуточный стационар'!C19</f>
        <v>1678</v>
      </c>
      <c r="AB18" s="159">
        <f>'Круглосуточный стационар'!E19</f>
        <v>1678</v>
      </c>
      <c r="AC18" s="157">
        <f t="shared" si="7"/>
        <v>0</v>
      </c>
      <c r="AD18" s="159">
        <f>'Круглосуточный стационар'!K19</f>
        <v>0</v>
      </c>
      <c r="AE18" s="159">
        <f>'Круглосуточный стационар'!Q19</f>
        <v>0</v>
      </c>
      <c r="AF18" s="159">
        <f>'Круглосуточный стационар'!S19</f>
        <v>0</v>
      </c>
      <c r="AG18" s="157">
        <f t="shared" si="8"/>
        <v>0</v>
      </c>
      <c r="AH18" s="159">
        <f>'Круглосуточный стационар'!Y19</f>
        <v>0</v>
      </c>
      <c r="AI18" s="156">
        <f>'Дневной стационар'!C19</f>
        <v>100</v>
      </c>
      <c r="AJ18" s="156">
        <f>'Дневной стационар'!E19</f>
        <v>100</v>
      </c>
      <c r="AK18" s="157">
        <f t="shared" si="9"/>
        <v>0</v>
      </c>
      <c r="AL18" s="159">
        <f>'Дневной стационар'!K19</f>
        <v>0</v>
      </c>
      <c r="AM18" s="156">
        <f>[5]План!$AD12</f>
        <v>0</v>
      </c>
      <c r="AN18" s="156">
        <f>[6]План!$AE12</f>
        <v>0</v>
      </c>
      <c r="AO18" s="161"/>
      <c r="AP18" s="157">
        <f t="shared" si="0"/>
        <v>0</v>
      </c>
      <c r="AQ18" s="162"/>
      <c r="AR18" s="163"/>
      <c r="AS18" s="164"/>
    </row>
    <row r="19" spans="1:63" x14ac:dyDescent="0.25">
      <c r="A19" s="153">
        <v>7</v>
      </c>
      <c r="B19" s="165" t="str">
        <f>'Скорая медицинская помощь'!B20</f>
        <v>КККД</v>
      </c>
      <c r="C19" s="155">
        <f>'Скорая медицинская помощь'!C20</f>
        <v>0</v>
      </c>
      <c r="D19" s="156">
        <f>'Скорая медицинская помощь'!E20</f>
        <v>0</v>
      </c>
      <c r="E19" s="157">
        <f t="shared" si="1"/>
        <v>0</v>
      </c>
      <c r="F19" s="158">
        <f>'Скорая медицинская помощь'!K20</f>
        <v>0</v>
      </c>
      <c r="G19" s="156">
        <f>Поликлиника!C20</f>
        <v>2118</v>
      </c>
      <c r="H19" s="156">
        <f>Поликлиника!E20</f>
        <v>2118</v>
      </c>
      <c r="I19" s="157">
        <f t="shared" si="2"/>
        <v>0</v>
      </c>
      <c r="J19" s="156">
        <f>Поликлиника!L20</f>
        <v>0</v>
      </c>
      <c r="K19" s="156">
        <f>Поликлиника!R20</f>
        <v>19047</v>
      </c>
      <c r="L19" s="156">
        <f>Поликлиника!V20</f>
        <v>26547</v>
      </c>
      <c r="M19" s="157">
        <f t="shared" si="3"/>
        <v>7500</v>
      </c>
      <c r="N19" s="156">
        <f>Поликлиника!AH20</f>
        <v>7500</v>
      </c>
      <c r="O19" s="158">
        <f>Поликлиника!AT20</f>
        <v>1350</v>
      </c>
      <c r="P19" s="158">
        <f>Поликлиника!AV20</f>
        <v>1350</v>
      </c>
      <c r="Q19" s="157">
        <f t="shared" si="4"/>
        <v>0</v>
      </c>
      <c r="R19" s="158">
        <f>Поликлиника!BB20</f>
        <v>0</v>
      </c>
      <c r="S19" s="156">
        <f>Поликлиника!BH20</f>
        <v>18193</v>
      </c>
      <c r="T19" s="156">
        <f>Поликлиника!BJ20</f>
        <v>18193</v>
      </c>
      <c r="U19" s="157">
        <f t="shared" si="5"/>
        <v>0</v>
      </c>
      <c r="V19" s="156">
        <f>Поликлиника!BP20</f>
        <v>0</v>
      </c>
      <c r="W19" s="158">
        <f>Поликлиника!BV20</f>
        <v>3479</v>
      </c>
      <c r="X19" s="158">
        <f>Поликлиника!BX20</f>
        <v>3385</v>
      </c>
      <c r="Y19" s="157">
        <f t="shared" si="6"/>
        <v>-94</v>
      </c>
      <c r="Z19" s="156">
        <f>Поликлиника!CD20</f>
        <v>0</v>
      </c>
      <c r="AA19" s="159">
        <f>'Круглосуточный стационар'!C20</f>
        <v>0</v>
      </c>
      <c r="AB19" s="159">
        <f>'Круглосуточный стационар'!E20</f>
        <v>0</v>
      </c>
      <c r="AC19" s="157">
        <f t="shared" si="7"/>
        <v>0</v>
      </c>
      <c r="AD19" s="159">
        <f>'Круглосуточный стационар'!K20</f>
        <v>0</v>
      </c>
      <c r="AE19" s="159">
        <f>'Круглосуточный стационар'!Q20</f>
        <v>0</v>
      </c>
      <c r="AF19" s="159">
        <f>'Круглосуточный стационар'!S20</f>
        <v>0</v>
      </c>
      <c r="AG19" s="157">
        <f t="shared" si="8"/>
        <v>0</v>
      </c>
      <c r="AH19" s="159">
        <f>'Круглосуточный стационар'!Y20</f>
        <v>0</v>
      </c>
      <c r="AI19" s="156">
        <f>'Дневной стационар'!C20</f>
        <v>796</v>
      </c>
      <c r="AJ19" s="156">
        <f>'Дневной стационар'!E20</f>
        <v>796</v>
      </c>
      <c r="AK19" s="157">
        <f t="shared" si="9"/>
        <v>0</v>
      </c>
      <c r="AL19" s="160">
        <f>'Дневной стационар'!K20</f>
        <v>0</v>
      </c>
      <c r="AM19" s="156">
        <f>[5]План!$AD13</f>
        <v>0</v>
      </c>
      <c r="AN19" s="156">
        <f>[6]План!$AE13</f>
        <v>0</v>
      </c>
      <c r="AO19" s="161"/>
      <c r="AP19" s="157">
        <f t="shared" si="0"/>
        <v>0</v>
      </c>
      <c r="AQ19" s="162"/>
      <c r="AR19" s="163"/>
      <c r="AS19" s="164"/>
    </row>
    <row r="20" spans="1:63" x14ac:dyDescent="0.25">
      <c r="A20" s="153">
        <v>8</v>
      </c>
      <c r="B20" s="165" t="str">
        <f>'Скорая медицинская помощь'!B21</f>
        <v>ГБ № 1</v>
      </c>
      <c r="C20" s="155">
        <f>'Скорая медицинская помощь'!C21</f>
        <v>0</v>
      </c>
      <c r="D20" s="156">
        <f>'Скорая медицинская помощь'!E21</f>
        <v>0</v>
      </c>
      <c r="E20" s="157">
        <f t="shared" si="1"/>
        <v>0</v>
      </c>
      <c r="F20" s="158">
        <f>'Скорая медицинская помощь'!K21</f>
        <v>0</v>
      </c>
      <c r="G20" s="156">
        <f>Поликлиника!C21</f>
        <v>5001</v>
      </c>
      <c r="H20" s="156">
        <f>Поликлиника!E21</f>
        <v>5001</v>
      </c>
      <c r="I20" s="157">
        <f t="shared" si="2"/>
        <v>0</v>
      </c>
      <c r="J20" s="156">
        <f>Поликлиника!L21</f>
        <v>0</v>
      </c>
      <c r="K20" s="156">
        <f>Поликлиника!R21</f>
        <v>21400</v>
      </c>
      <c r="L20" s="156">
        <f>Поликлиника!V21</f>
        <v>30400</v>
      </c>
      <c r="M20" s="157">
        <f t="shared" si="3"/>
        <v>9000</v>
      </c>
      <c r="N20" s="156">
        <f>Поликлиника!AH21</f>
        <v>14000</v>
      </c>
      <c r="O20" s="158">
        <f>Поликлиника!AT21</f>
        <v>1050</v>
      </c>
      <c r="P20" s="158">
        <f>Поликлиника!AV21</f>
        <v>350</v>
      </c>
      <c r="Q20" s="157">
        <f t="shared" si="4"/>
        <v>-700</v>
      </c>
      <c r="R20" s="158">
        <f>Поликлиника!BB21</f>
        <v>0</v>
      </c>
      <c r="S20" s="156">
        <f>Поликлиника!BH21</f>
        <v>29175</v>
      </c>
      <c r="T20" s="156">
        <f>Поликлиника!BJ21</f>
        <v>29175</v>
      </c>
      <c r="U20" s="157">
        <f t="shared" si="5"/>
        <v>0</v>
      </c>
      <c r="V20" s="156">
        <f>Поликлиника!BP21</f>
        <v>0</v>
      </c>
      <c r="W20" s="158">
        <f>Поликлиника!BV21</f>
        <v>1553</v>
      </c>
      <c r="X20" s="158">
        <f>Поликлиника!BX21</f>
        <v>923</v>
      </c>
      <c r="Y20" s="157">
        <f t="shared" si="6"/>
        <v>-630</v>
      </c>
      <c r="Z20" s="156">
        <f>Поликлиника!CD21</f>
        <v>0</v>
      </c>
      <c r="AA20" s="159">
        <f>'Круглосуточный стационар'!C21</f>
        <v>2634</v>
      </c>
      <c r="AB20" s="159">
        <f>'Круглосуточный стационар'!E21</f>
        <v>2634</v>
      </c>
      <c r="AC20" s="157">
        <f t="shared" si="7"/>
        <v>0</v>
      </c>
      <c r="AD20" s="159">
        <f>'Круглосуточный стационар'!K21</f>
        <v>0</v>
      </c>
      <c r="AE20" s="159">
        <f>'Круглосуточный стационар'!Q21</f>
        <v>0</v>
      </c>
      <c r="AF20" s="159">
        <f>'Круглосуточный стационар'!S21</f>
        <v>0</v>
      </c>
      <c r="AG20" s="157">
        <f t="shared" si="8"/>
        <v>0</v>
      </c>
      <c r="AH20" s="159">
        <f>'Круглосуточный стационар'!Y21</f>
        <v>0</v>
      </c>
      <c r="AI20" s="156">
        <f>'Дневной стационар'!C21</f>
        <v>450</v>
      </c>
      <c r="AJ20" s="156">
        <f>'Дневной стационар'!E21</f>
        <v>265</v>
      </c>
      <c r="AK20" s="157">
        <f t="shared" si="9"/>
        <v>-185</v>
      </c>
      <c r="AL20" s="160">
        <f>'Дневной стационар'!K21</f>
        <v>-185</v>
      </c>
      <c r="AM20" s="156">
        <f>[5]План!$AD14</f>
        <v>0</v>
      </c>
      <c r="AN20" s="156">
        <f>[6]План!$AE14</f>
        <v>0</v>
      </c>
      <c r="AO20" s="161"/>
      <c r="AP20" s="157">
        <f t="shared" si="0"/>
        <v>0</v>
      </c>
      <c r="AQ20" s="162"/>
      <c r="AR20" s="163"/>
      <c r="AS20" s="164"/>
    </row>
    <row r="21" spans="1:63" x14ac:dyDescent="0.25">
      <c r="A21" s="153">
        <v>9</v>
      </c>
      <c r="B21" s="165" t="str">
        <f>'Скорая медицинская помощь'!B22</f>
        <v>ГБ № 2</v>
      </c>
      <c r="C21" s="155">
        <f>'Скорая медицинская помощь'!C22</f>
        <v>0</v>
      </c>
      <c r="D21" s="156">
        <f>'Скорая медицинская помощь'!E22</f>
        <v>0</v>
      </c>
      <c r="E21" s="157">
        <f t="shared" si="1"/>
        <v>0</v>
      </c>
      <c r="F21" s="158">
        <f>'Скорая медицинская помощь'!K22</f>
        <v>0</v>
      </c>
      <c r="G21" s="156">
        <f>Поликлиника!C22</f>
        <v>8651</v>
      </c>
      <c r="H21" s="156">
        <f>Поликлиника!E22</f>
        <v>8651</v>
      </c>
      <c r="I21" s="157">
        <f t="shared" si="2"/>
        <v>0</v>
      </c>
      <c r="J21" s="156">
        <f>Поликлиника!L22</f>
        <v>0</v>
      </c>
      <c r="K21" s="156">
        <f>Поликлиника!R22</f>
        <v>37850</v>
      </c>
      <c r="L21" s="156">
        <f>Поликлиника!V22</f>
        <v>41216</v>
      </c>
      <c r="M21" s="157">
        <f t="shared" si="3"/>
        <v>3366</v>
      </c>
      <c r="N21" s="156">
        <f>Поликлиника!AH22</f>
        <v>3366</v>
      </c>
      <c r="O21" s="158">
        <f>Поликлиника!AT22</f>
        <v>2650</v>
      </c>
      <c r="P21" s="158">
        <f>Поликлиника!AV22</f>
        <v>2150</v>
      </c>
      <c r="Q21" s="157">
        <f t="shared" si="4"/>
        <v>-500</v>
      </c>
      <c r="R21" s="158">
        <f>Поликлиника!BB22</f>
        <v>0</v>
      </c>
      <c r="S21" s="156">
        <f>Поликлиника!BH22</f>
        <v>17600</v>
      </c>
      <c r="T21" s="156">
        <f>Поликлиника!BJ22</f>
        <v>17600</v>
      </c>
      <c r="U21" s="157">
        <f t="shared" si="5"/>
        <v>0</v>
      </c>
      <c r="V21" s="156">
        <f>Поликлиника!BP22</f>
        <v>0</v>
      </c>
      <c r="W21" s="158">
        <f>Поликлиника!BV22</f>
        <v>4360</v>
      </c>
      <c r="X21" s="158">
        <f>Поликлиника!BX22</f>
        <v>4270</v>
      </c>
      <c r="Y21" s="157">
        <f t="shared" si="6"/>
        <v>-90</v>
      </c>
      <c r="Z21" s="156">
        <f>Поликлиника!CD22</f>
        <v>0</v>
      </c>
      <c r="AA21" s="159">
        <f>'Круглосуточный стационар'!C22</f>
        <v>5757</v>
      </c>
      <c r="AB21" s="159">
        <f>'Круглосуточный стационар'!E22</f>
        <v>5757</v>
      </c>
      <c r="AC21" s="157">
        <f t="shared" si="7"/>
        <v>0</v>
      </c>
      <c r="AD21" s="159">
        <f>'Круглосуточный стационар'!K22</f>
        <v>0</v>
      </c>
      <c r="AE21" s="159">
        <f>'Круглосуточный стационар'!Q22</f>
        <v>15</v>
      </c>
      <c r="AF21" s="159">
        <f>'Круглосуточный стационар'!S22</f>
        <v>15</v>
      </c>
      <c r="AG21" s="157">
        <f t="shared" si="8"/>
        <v>0</v>
      </c>
      <c r="AH21" s="159">
        <f>'Круглосуточный стационар'!Y22</f>
        <v>0</v>
      </c>
      <c r="AI21" s="156">
        <f>'Дневной стационар'!C22</f>
        <v>520</v>
      </c>
      <c r="AJ21" s="156">
        <f>'Дневной стационар'!E22</f>
        <v>229</v>
      </c>
      <c r="AK21" s="157">
        <f t="shared" si="9"/>
        <v>-291</v>
      </c>
      <c r="AL21" s="160">
        <f>'Дневной стационар'!K22</f>
        <v>-291</v>
      </c>
      <c r="AM21" s="156">
        <f>[5]План!$AD15</f>
        <v>0</v>
      </c>
      <c r="AN21" s="156">
        <f>[6]План!$AE15</f>
        <v>0</v>
      </c>
      <c r="AO21" s="161"/>
      <c r="AP21" s="157">
        <f t="shared" si="0"/>
        <v>0</v>
      </c>
      <c r="AQ21" s="162"/>
      <c r="AR21" s="163"/>
      <c r="AS21" s="164"/>
    </row>
    <row r="22" spans="1:63" x14ac:dyDescent="0.25">
      <c r="A22" s="153">
        <v>10</v>
      </c>
      <c r="B22" s="165" t="str">
        <f>'Скорая медицинская помощь'!B23</f>
        <v>Род.дом</v>
      </c>
      <c r="C22" s="155">
        <f>'Скорая медицинская помощь'!C23</f>
        <v>0</v>
      </c>
      <c r="D22" s="156">
        <f>'Скорая медицинская помощь'!E23</f>
        <v>0</v>
      </c>
      <c r="E22" s="157">
        <f t="shared" si="1"/>
        <v>0</v>
      </c>
      <c r="F22" s="158">
        <f>'Скорая медицинская помощь'!K23</f>
        <v>0</v>
      </c>
      <c r="G22" s="156">
        <f>Поликлиника!C23</f>
        <v>0</v>
      </c>
      <c r="H22" s="156">
        <f>Поликлиника!E23</f>
        <v>0</v>
      </c>
      <c r="I22" s="157">
        <f t="shared" si="2"/>
        <v>0</v>
      </c>
      <c r="J22" s="156">
        <f>Поликлиника!L23</f>
        <v>0</v>
      </c>
      <c r="K22" s="156">
        <f>Поликлиника!R23</f>
        <v>20970</v>
      </c>
      <c r="L22" s="156">
        <f>Поликлиника!V23</f>
        <v>18320</v>
      </c>
      <c r="M22" s="157">
        <f t="shared" si="3"/>
        <v>-2650</v>
      </c>
      <c r="N22" s="156">
        <f>Поликлиника!AH23</f>
        <v>-2650</v>
      </c>
      <c r="O22" s="158">
        <f>Поликлиника!AT23</f>
        <v>485</v>
      </c>
      <c r="P22" s="158">
        <f>Поликлиника!AV23</f>
        <v>485</v>
      </c>
      <c r="Q22" s="157">
        <f t="shared" si="4"/>
        <v>0</v>
      </c>
      <c r="R22" s="158">
        <f>Поликлиника!BB23</f>
        <v>0</v>
      </c>
      <c r="S22" s="156">
        <f>Поликлиника!BH23</f>
        <v>8505</v>
      </c>
      <c r="T22" s="156">
        <f>Поликлиника!BJ23</f>
        <v>8505</v>
      </c>
      <c r="U22" s="157">
        <f t="shared" si="5"/>
        <v>0</v>
      </c>
      <c r="V22" s="156">
        <f>Поликлиника!BP23</f>
        <v>0</v>
      </c>
      <c r="W22" s="158">
        <f>Поликлиника!BV23</f>
        <v>1212</v>
      </c>
      <c r="X22" s="158">
        <f>Поликлиника!BX23</f>
        <v>1212</v>
      </c>
      <c r="Y22" s="157">
        <f t="shared" si="6"/>
        <v>0</v>
      </c>
      <c r="Z22" s="156">
        <f>Поликлиника!CD23</f>
        <v>0</v>
      </c>
      <c r="AA22" s="159">
        <f>'Круглосуточный стационар'!C23</f>
        <v>4336</v>
      </c>
      <c r="AB22" s="159">
        <f>'Круглосуточный стационар'!E23</f>
        <v>4403</v>
      </c>
      <c r="AC22" s="157">
        <f t="shared" si="7"/>
        <v>67</v>
      </c>
      <c r="AD22" s="159">
        <f>'Круглосуточный стационар'!K23</f>
        <v>67</v>
      </c>
      <c r="AE22" s="159">
        <f>'Круглосуточный стационар'!Q23</f>
        <v>0</v>
      </c>
      <c r="AF22" s="159">
        <f>'Круглосуточный стационар'!S23</f>
        <v>0</v>
      </c>
      <c r="AG22" s="157">
        <f t="shared" si="8"/>
        <v>0</v>
      </c>
      <c r="AH22" s="159">
        <f>'Круглосуточный стационар'!Y23</f>
        <v>0</v>
      </c>
      <c r="AI22" s="156">
        <f>'Дневной стационар'!C23</f>
        <v>1030</v>
      </c>
      <c r="AJ22" s="156">
        <f>'Дневной стационар'!E23</f>
        <v>884</v>
      </c>
      <c r="AK22" s="157">
        <f t="shared" si="9"/>
        <v>-146</v>
      </c>
      <c r="AL22" s="160">
        <f>'Дневной стационар'!K23</f>
        <v>-146</v>
      </c>
      <c r="AM22" s="156">
        <f>[5]План!$AD16</f>
        <v>0</v>
      </c>
      <c r="AN22" s="156">
        <f>[6]План!$AE16</f>
        <v>0</v>
      </c>
      <c r="AO22" s="161"/>
      <c r="AP22" s="157">
        <f t="shared" si="0"/>
        <v>0</v>
      </c>
      <c r="AQ22" s="162"/>
      <c r="AR22" s="163"/>
      <c r="AS22" s="164"/>
      <c r="BK22" s="143">
        <f>'[4]Объемы на 01.07.2021'!$V$31</f>
        <v>8930</v>
      </c>
    </row>
    <row r="23" spans="1:63" x14ac:dyDescent="0.25">
      <c r="A23" s="153">
        <v>11</v>
      </c>
      <c r="B23" s="165" t="str">
        <f>'Скорая медицинская помощь'!B24</f>
        <v>Гериатр. больница</v>
      </c>
      <c r="C23" s="155">
        <f>'Скорая медицинская помощь'!C24</f>
        <v>0</v>
      </c>
      <c r="D23" s="156">
        <f>'Скорая медицинская помощь'!E24</f>
        <v>0</v>
      </c>
      <c r="E23" s="157">
        <f t="shared" si="1"/>
        <v>0</v>
      </c>
      <c r="F23" s="158">
        <f>'Скорая медицинская помощь'!K24</f>
        <v>0</v>
      </c>
      <c r="G23" s="156">
        <f>Поликлиника!C24</f>
        <v>0</v>
      </c>
      <c r="H23" s="156">
        <f>Поликлиника!E24</f>
        <v>0</v>
      </c>
      <c r="I23" s="157">
        <f t="shared" si="2"/>
        <v>0</v>
      </c>
      <c r="J23" s="156">
        <f>Поликлиника!L24</f>
        <v>0</v>
      </c>
      <c r="K23" s="156">
        <f>Поликлиника!R24</f>
        <v>0</v>
      </c>
      <c r="L23" s="156">
        <f>Поликлиника!V24</f>
        <v>0</v>
      </c>
      <c r="M23" s="157">
        <f t="shared" si="3"/>
        <v>0</v>
      </c>
      <c r="N23" s="156">
        <f>Поликлиника!AH24</f>
        <v>0</v>
      </c>
      <c r="O23" s="158">
        <f>Поликлиника!AT24</f>
        <v>0</v>
      </c>
      <c r="P23" s="158">
        <f>Поликлиника!AV24</f>
        <v>0</v>
      </c>
      <c r="Q23" s="157">
        <f t="shared" si="4"/>
        <v>0</v>
      </c>
      <c r="R23" s="158">
        <f>Поликлиника!BB24</f>
        <v>0</v>
      </c>
      <c r="S23" s="156">
        <f>Поликлиника!BH24</f>
        <v>0</v>
      </c>
      <c r="T23" s="156">
        <f>Поликлиника!BJ24</f>
        <v>0</v>
      </c>
      <c r="U23" s="157">
        <f t="shared" si="5"/>
        <v>0</v>
      </c>
      <c r="V23" s="156">
        <f>Поликлиника!BP24</f>
        <v>0</v>
      </c>
      <c r="W23" s="158">
        <f>Поликлиника!BV24</f>
        <v>0</v>
      </c>
      <c r="X23" s="158">
        <f>Поликлиника!BX24</f>
        <v>0</v>
      </c>
      <c r="Y23" s="157">
        <f t="shared" si="6"/>
        <v>0</v>
      </c>
      <c r="Z23" s="156">
        <f>Поликлиника!CD24</f>
        <v>0</v>
      </c>
      <c r="AA23" s="159">
        <f>'Круглосуточный стационар'!C24</f>
        <v>1241</v>
      </c>
      <c r="AB23" s="159">
        <f>'Круглосуточный стационар'!E24</f>
        <v>851</v>
      </c>
      <c r="AC23" s="157">
        <f t="shared" si="7"/>
        <v>-390</v>
      </c>
      <c r="AD23" s="159">
        <f>'Круглосуточный стационар'!K24</f>
        <v>0</v>
      </c>
      <c r="AE23" s="159">
        <f>'Круглосуточный стационар'!Q24</f>
        <v>0</v>
      </c>
      <c r="AF23" s="159">
        <f>'Круглосуточный стационар'!S24</f>
        <v>0</v>
      </c>
      <c r="AG23" s="157">
        <f t="shared" si="8"/>
        <v>0</v>
      </c>
      <c r="AH23" s="159">
        <f>'Круглосуточный стационар'!Y24</f>
        <v>0</v>
      </c>
      <c r="AI23" s="156">
        <f>'Дневной стационар'!C24</f>
        <v>0</v>
      </c>
      <c r="AJ23" s="156">
        <f>'Дневной стационар'!E24</f>
        <v>0</v>
      </c>
      <c r="AK23" s="157">
        <f t="shared" si="9"/>
        <v>0</v>
      </c>
      <c r="AL23" s="160">
        <f>'Дневной стационар'!K24</f>
        <v>0</v>
      </c>
      <c r="AM23" s="156">
        <f>[5]План!$AD17</f>
        <v>0</v>
      </c>
      <c r="AN23" s="156">
        <f>[6]План!$AE17</f>
        <v>0</v>
      </c>
      <c r="AO23" s="161"/>
      <c r="AP23" s="157">
        <f t="shared" si="0"/>
        <v>0</v>
      </c>
      <c r="AQ23" s="162"/>
      <c r="AR23" s="163"/>
      <c r="AS23" s="164"/>
    </row>
    <row r="24" spans="1:63" x14ac:dyDescent="0.25">
      <c r="A24" s="153">
        <v>12</v>
      </c>
      <c r="B24" s="165" t="str">
        <f>'Скорая медицинская помощь'!B25</f>
        <v>ГП № 1</v>
      </c>
      <c r="C24" s="155">
        <f>'Скорая медицинская помощь'!C25</f>
        <v>0</v>
      </c>
      <c r="D24" s="156">
        <f>'Скорая медицинская помощь'!E25</f>
        <v>0</v>
      </c>
      <c r="E24" s="157">
        <f t="shared" si="1"/>
        <v>0</v>
      </c>
      <c r="F24" s="158">
        <f>'Скорая медицинская помощь'!K25</f>
        <v>0</v>
      </c>
      <c r="G24" s="156">
        <f>Поликлиника!C25</f>
        <v>13530</v>
      </c>
      <c r="H24" s="156">
        <f>Поликлиника!E25</f>
        <v>13530</v>
      </c>
      <c r="I24" s="157">
        <f t="shared" si="2"/>
        <v>0</v>
      </c>
      <c r="J24" s="156">
        <f>Поликлиника!L25</f>
        <v>0</v>
      </c>
      <c r="K24" s="156">
        <f>Поликлиника!R25</f>
        <v>42000</v>
      </c>
      <c r="L24" s="156">
        <f>Поликлиника!V25</f>
        <v>43207</v>
      </c>
      <c r="M24" s="157">
        <f t="shared" si="3"/>
        <v>1207</v>
      </c>
      <c r="N24" s="156">
        <f>Поликлиника!AH25</f>
        <v>1207</v>
      </c>
      <c r="O24" s="158">
        <f>Поликлиника!AT25</f>
        <v>19815</v>
      </c>
      <c r="P24" s="158">
        <f>Поликлиника!AV25</f>
        <v>18315</v>
      </c>
      <c r="Q24" s="157">
        <f t="shared" si="4"/>
        <v>-1500</v>
      </c>
      <c r="R24" s="158">
        <f>Поликлиника!BB25</f>
        <v>0</v>
      </c>
      <c r="S24" s="156">
        <f>Поликлиника!BH25</f>
        <v>39658</v>
      </c>
      <c r="T24" s="156">
        <f>Поликлиника!BJ25</f>
        <v>39658</v>
      </c>
      <c r="U24" s="157">
        <f t="shared" si="5"/>
        <v>0</v>
      </c>
      <c r="V24" s="156">
        <f>Поликлиника!BP25</f>
        <v>0</v>
      </c>
      <c r="W24" s="158">
        <f>Поликлиника!BV25</f>
        <v>1614</v>
      </c>
      <c r="X24" s="158">
        <f>Поликлиника!BX25</f>
        <v>1236</v>
      </c>
      <c r="Y24" s="157">
        <f t="shared" si="6"/>
        <v>-378</v>
      </c>
      <c r="Z24" s="156">
        <f>Поликлиника!CD25</f>
        <v>0</v>
      </c>
      <c r="AA24" s="159">
        <f>'Круглосуточный стационар'!C25</f>
        <v>0</v>
      </c>
      <c r="AB24" s="159">
        <f>'Круглосуточный стационар'!E25</f>
        <v>0</v>
      </c>
      <c r="AC24" s="157">
        <f t="shared" si="7"/>
        <v>0</v>
      </c>
      <c r="AD24" s="159">
        <f>'Круглосуточный стационар'!K25</f>
        <v>0</v>
      </c>
      <c r="AE24" s="159">
        <f>'Круглосуточный стационар'!Q25</f>
        <v>0</v>
      </c>
      <c r="AF24" s="159">
        <f>'Круглосуточный стационар'!S25</f>
        <v>0</v>
      </c>
      <c r="AG24" s="157">
        <f t="shared" si="8"/>
        <v>0</v>
      </c>
      <c r="AH24" s="159">
        <f>'Круглосуточный стационар'!Y25</f>
        <v>0</v>
      </c>
      <c r="AI24" s="156">
        <f>'Дневной стационар'!C25</f>
        <v>976</v>
      </c>
      <c r="AJ24" s="156">
        <f>'Дневной стационар'!E25</f>
        <v>976</v>
      </c>
      <c r="AK24" s="157">
        <f t="shared" si="9"/>
        <v>0</v>
      </c>
      <c r="AL24" s="160">
        <f>'Дневной стационар'!K25</f>
        <v>0</v>
      </c>
      <c r="AM24" s="156">
        <f>[5]План!$AD18</f>
        <v>0</v>
      </c>
      <c r="AN24" s="156">
        <f>[6]План!$AE18</f>
        <v>0</v>
      </c>
      <c r="AO24" s="161"/>
      <c r="AP24" s="157">
        <f t="shared" si="0"/>
        <v>0</v>
      </c>
      <c r="AQ24" s="162"/>
      <c r="AR24" s="163"/>
      <c r="AS24" s="164"/>
    </row>
    <row r="25" spans="1:63" x14ac:dyDescent="0.25">
      <c r="A25" s="153">
        <v>13</v>
      </c>
      <c r="B25" s="165" t="str">
        <f>'Скорая медицинская помощь'!B26</f>
        <v>ГП № 3</v>
      </c>
      <c r="C25" s="155">
        <f>'Скорая медицинская помощь'!C26</f>
        <v>0</v>
      </c>
      <c r="D25" s="156">
        <f>'Скорая медицинская помощь'!E26</f>
        <v>0</v>
      </c>
      <c r="E25" s="157">
        <f t="shared" si="1"/>
        <v>0</v>
      </c>
      <c r="F25" s="158">
        <f>'Скорая медицинская помощь'!K26</f>
        <v>0</v>
      </c>
      <c r="G25" s="156">
        <f>Поликлиника!C26</f>
        <v>14412</v>
      </c>
      <c r="H25" s="156">
        <f>Поликлиника!E26</f>
        <v>14412</v>
      </c>
      <c r="I25" s="157">
        <f t="shared" si="2"/>
        <v>0</v>
      </c>
      <c r="J25" s="156">
        <f>Поликлиника!L26</f>
        <v>0</v>
      </c>
      <c r="K25" s="156">
        <f>Поликлиника!R26</f>
        <v>48500</v>
      </c>
      <c r="L25" s="156">
        <f>Поликлиника!V26</f>
        <v>53970</v>
      </c>
      <c r="M25" s="157">
        <f t="shared" si="3"/>
        <v>5470</v>
      </c>
      <c r="N25" s="156">
        <f>Поликлиника!AH26</f>
        <v>5470</v>
      </c>
      <c r="O25" s="158">
        <f>Поликлиника!AT26</f>
        <v>5647</v>
      </c>
      <c r="P25" s="158">
        <f>Поликлиника!AV26</f>
        <v>5647</v>
      </c>
      <c r="Q25" s="157">
        <f t="shared" si="4"/>
        <v>0</v>
      </c>
      <c r="R25" s="158">
        <f>Поликлиника!BB26</f>
        <v>0</v>
      </c>
      <c r="S25" s="156">
        <f>Поликлиника!BH26</f>
        <v>38140</v>
      </c>
      <c r="T25" s="156">
        <f>Поликлиника!BJ26</f>
        <v>38140</v>
      </c>
      <c r="U25" s="157">
        <f t="shared" si="5"/>
        <v>0</v>
      </c>
      <c r="V25" s="156">
        <f>Поликлиника!BP26</f>
        <v>0</v>
      </c>
      <c r="W25" s="158">
        <f>Поликлиника!BV26</f>
        <v>1059</v>
      </c>
      <c r="X25" s="158">
        <f>Поликлиника!BX26</f>
        <v>909</v>
      </c>
      <c r="Y25" s="157">
        <f t="shared" si="6"/>
        <v>-150</v>
      </c>
      <c r="Z25" s="156">
        <f>Поликлиника!CD26</f>
        <v>0</v>
      </c>
      <c r="AA25" s="159">
        <f>'Круглосуточный стационар'!C26</f>
        <v>0</v>
      </c>
      <c r="AB25" s="159">
        <f>'Круглосуточный стационар'!E26</f>
        <v>0</v>
      </c>
      <c r="AC25" s="157">
        <f t="shared" si="7"/>
        <v>0</v>
      </c>
      <c r="AD25" s="159">
        <f>'Круглосуточный стационар'!K26</f>
        <v>0</v>
      </c>
      <c r="AE25" s="159">
        <f>'Круглосуточный стационар'!Q26</f>
        <v>0</v>
      </c>
      <c r="AF25" s="159">
        <f>'Круглосуточный стационар'!S26</f>
        <v>0</v>
      </c>
      <c r="AG25" s="157">
        <f t="shared" si="8"/>
        <v>0</v>
      </c>
      <c r="AH25" s="159">
        <f>'Круглосуточный стационар'!Y26</f>
        <v>0</v>
      </c>
      <c r="AI25" s="156">
        <f>'Дневной стационар'!C26</f>
        <v>1160</v>
      </c>
      <c r="AJ25" s="156">
        <f>'Дневной стационар'!E26</f>
        <v>1160</v>
      </c>
      <c r="AK25" s="157">
        <f t="shared" si="9"/>
        <v>0</v>
      </c>
      <c r="AL25" s="160">
        <f>'Дневной стационар'!K26</f>
        <v>0</v>
      </c>
      <c r="AM25" s="156">
        <f>[5]План!$AD19</f>
        <v>0</v>
      </c>
      <c r="AN25" s="156">
        <f>[6]План!$AE19</f>
        <v>0</v>
      </c>
      <c r="AO25" s="161"/>
      <c r="AP25" s="157">
        <f t="shared" si="0"/>
        <v>0</v>
      </c>
      <c r="AQ25" s="162"/>
      <c r="AR25" s="163"/>
      <c r="AS25" s="164"/>
    </row>
    <row r="26" spans="1:63" x14ac:dyDescent="0.25">
      <c r="A26" s="153">
        <v>14</v>
      </c>
      <c r="B26" s="165" t="str">
        <f>'Скорая медицинская помощь'!B27</f>
        <v>ГДП № 1</v>
      </c>
      <c r="C26" s="155">
        <f>'Скорая медицинская помощь'!C27</f>
        <v>0</v>
      </c>
      <c r="D26" s="156">
        <f>'Скорая медицинская помощь'!E27</f>
        <v>0</v>
      </c>
      <c r="E26" s="157">
        <f t="shared" si="1"/>
        <v>0</v>
      </c>
      <c r="F26" s="158">
        <f>'Скорая медицинская помощь'!K27</f>
        <v>0</v>
      </c>
      <c r="G26" s="156">
        <f>Поликлиника!C27</f>
        <v>25569</v>
      </c>
      <c r="H26" s="156">
        <f>Поликлиника!E27</f>
        <v>25569</v>
      </c>
      <c r="I26" s="157">
        <f t="shared" si="2"/>
        <v>0</v>
      </c>
      <c r="J26" s="156">
        <f>Поликлиника!L27</f>
        <v>0</v>
      </c>
      <c r="K26" s="156">
        <f>Поликлиника!R27</f>
        <v>164941</v>
      </c>
      <c r="L26" s="156">
        <f>Поликлиника!V27</f>
        <v>154941</v>
      </c>
      <c r="M26" s="157">
        <f t="shared" si="3"/>
        <v>-10000</v>
      </c>
      <c r="N26" s="156">
        <f>Поликлиника!AH27</f>
        <v>0</v>
      </c>
      <c r="O26" s="158">
        <f>Поликлиника!AT27</f>
        <v>38400</v>
      </c>
      <c r="P26" s="158">
        <f>Поликлиника!AV27</f>
        <v>38400</v>
      </c>
      <c r="Q26" s="157">
        <f t="shared" si="4"/>
        <v>0</v>
      </c>
      <c r="R26" s="158">
        <f>Поликлиника!BB27</f>
        <v>0</v>
      </c>
      <c r="S26" s="156">
        <f>Поликлиника!BH27</f>
        <v>59500</v>
      </c>
      <c r="T26" s="156">
        <f>Поликлиника!BJ27</f>
        <v>59500</v>
      </c>
      <c r="U26" s="157">
        <f t="shared" si="5"/>
        <v>0</v>
      </c>
      <c r="V26" s="156">
        <f>Поликлиника!BP27</f>
        <v>0</v>
      </c>
      <c r="W26" s="158">
        <f>Поликлиника!BV27</f>
        <v>2691</v>
      </c>
      <c r="X26" s="158">
        <f>Поликлиника!BX27</f>
        <v>2391</v>
      </c>
      <c r="Y26" s="157">
        <f t="shared" si="6"/>
        <v>-300</v>
      </c>
      <c r="Z26" s="156">
        <f>Поликлиника!CD27</f>
        <v>0</v>
      </c>
      <c r="AA26" s="159">
        <f>'Круглосуточный стационар'!C27</f>
        <v>0</v>
      </c>
      <c r="AB26" s="159">
        <f>'Круглосуточный стационар'!E27</f>
        <v>0</v>
      </c>
      <c r="AC26" s="157">
        <f t="shared" si="7"/>
        <v>0</v>
      </c>
      <c r="AD26" s="159">
        <f>'Круглосуточный стационар'!K27</f>
        <v>0</v>
      </c>
      <c r="AE26" s="159">
        <f>'Круглосуточный стационар'!Q27</f>
        <v>0</v>
      </c>
      <c r="AF26" s="159">
        <f>'Круглосуточный стационар'!S27</f>
        <v>0</v>
      </c>
      <c r="AG26" s="157">
        <f t="shared" si="8"/>
        <v>0</v>
      </c>
      <c r="AH26" s="159">
        <f>'Круглосуточный стационар'!Y27</f>
        <v>0</v>
      </c>
      <c r="AI26" s="156">
        <f>'Дневной стационар'!C27</f>
        <v>536</v>
      </c>
      <c r="AJ26" s="156">
        <f>'Дневной стационар'!E27</f>
        <v>536</v>
      </c>
      <c r="AK26" s="157">
        <f t="shared" si="9"/>
        <v>0</v>
      </c>
      <c r="AL26" s="160">
        <f>'Дневной стационар'!K27</f>
        <v>0</v>
      </c>
      <c r="AM26" s="156">
        <f>[5]План!$AD20</f>
        <v>0</v>
      </c>
      <c r="AN26" s="156">
        <f>[6]План!$AE20</f>
        <v>0</v>
      </c>
      <c r="AO26" s="161"/>
      <c r="AP26" s="157">
        <f t="shared" si="0"/>
        <v>0</v>
      </c>
      <c r="AQ26" s="162"/>
      <c r="AR26" s="163"/>
      <c r="AS26" s="164"/>
    </row>
    <row r="27" spans="1:63" x14ac:dyDescent="0.25">
      <c r="A27" s="153">
        <v>15</v>
      </c>
      <c r="B27" s="165" t="str">
        <f>'Скорая медицинская помощь'!B28</f>
        <v>ГДП № 2</v>
      </c>
      <c r="C27" s="155">
        <f>'Скорая медицинская помощь'!C28</f>
        <v>0</v>
      </c>
      <c r="D27" s="156">
        <f>'Скорая медицинская помощь'!E28</f>
        <v>0</v>
      </c>
      <c r="E27" s="157">
        <f t="shared" si="1"/>
        <v>0</v>
      </c>
      <c r="F27" s="158">
        <f>'Скорая медицинская помощь'!K28</f>
        <v>0</v>
      </c>
      <c r="G27" s="156">
        <f>Поликлиника!C28</f>
        <v>6538</v>
      </c>
      <c r="H27" s="156">
        <f>Поликлиника!E28</f>
        <v>6538</v>
      </c>
      <c r="I27" s="157">
        <f t="shared" si="2"/>
        <v>0</v>
      </c>
      <c r="J27" s="156">
        <f>Поликлиника!L28</f>
        <v>0</v>
      </c>
      <c r="K27" s="156">
        <f>Поликлиника!R28</f>
        <v>56000</v>
      </c>
      <c r="L27" s="156">
        <f>Поликлиника!V28</f>
        <v>56000</v>
      </c>
      <c r="M27" s="157">
        <f t="shared" si="3"/>
        <v>0</v>
      </c>
      <c r="N27" s="156">
        <f>Поликлиника!AH28</f>
        <v>0</v>
      </c>
      <c r="O27" s="158">
        <f>Поликлиника!AT28</f>
        <v>5950</v>
      </c>
      <c r="P27" s="158">
        <f>Поликлиника!AV28</f>
        <v>5950</v>
      </c>
      <c r="Q27" s="157">
        <f t="shared" si="4"/>
        <v>0</v>
      </c>
      <c r="R27" s="158">
        <f>Поликлиника!BB28</f>
        <v>0</v>
      </c>
      <c r="S27" s="156">
        <f>Поликлиника!BH28</f>
        <v>19279</v>
      </c>
      <c r="T27" s="156">
        <f>Поликлиника!BJ28</f>
        <v>19279</v>
      </c>
      <c r="U27" s="157">
        <f t="shared" si="5"/>
        <v>0</v>
      </c>
      <c r="V27" s="156">
        <f>Поликлиника!BP28</f>
        <v>0</v>
      </c>
      <c r="W27" s="158">
        <f>Поликлиника!BV28</f>
        <v>1022</v>
      </c>
      <c r="X27" s="158">
        <f>Поликлиника!BX28</f>
        <v>922</v>
      </c>
      <c r="Y27" s="157">
        <f t="shared" si="6"/>
        <v>-100</v>
      </c>
      <c r="Z27" s="156">
        <f>Поликлиника!CD28</f>
        <v>0</v>
      </c>
      <c r="AA27" s="159">
        <f>'Круглосуточный стационар'!C28</f>
        <v>0</v>
      </c>
      <c r="AB27" s="159">
        <f>'Круглосуточный стационар'!E28</f>
        <v>0</v>
      </c>
      <c r="AC27" s="157">
        <f t="shared" si="7"/>
        <v>0</v>
      </c>
      <c r="AD27" s="159">
        <f>'Круглосуточный стационар'!K28</f>
        <v>0</v>
      </c>
      <c r="AE27" s="159">
        <f>'Круглосуточный стационар'!Q28</f>
        <v>0</v>
      </c>
      <c r="AF27" s="159">
        <f>'Круглосуточный стационар'!S28</f>
        <v>0</v>
      </c>
      <c r="AG27" s="157">
        <f t="shared" si="8"/>
        <v>0</v>
      </c>
      <c r="AH27" s="159">
        <f>'Круглосуточный стационар'!Y28</f>
        <v>0</v>
      </c>
      <c r="AI27" s="156">
        <f>'Дневной стационар'!C28</f>
        <v>300</v>
      </c>
      <c r="AJ27" s="156">
        <f>'Дневной стационар'!E28</f>
        <v>167</v>
      </c>
      <c r="AK27" s="157">
        <f t="shared" si="9"/>
        <v>-133</v>
      </c>
      <c r="AL27" s="160">
        <f>'Дневной стационар'!K28</f>
        <v>-133</v>
      </c>
      <c r="AM27" s="156">
        <f>[5]План!$AD21</f>
        <v>0</v>
      </c>
      <c r="AN27" s="156">
        <f>[6]План!$AE21</f>
        <v>0</v>
      </c>
      <c r="AO27" s="161"/>
      <c r="AP27" s="157">
        <f t="shared" si="0"/>
        <v>0</v>
      </c>
      <c r="AQ27" s="162"/>
      <c r="AR27" s="163"/>
      <c r="AS27" s="164"/>
    </row>
    <row r="28" spans="1:63" x14ac:dyDescent="0.25">
      <c r="A28" s="153">
        <v>16</v>
      </c>
      <c r="B28" s="165" t="str">
        <f>'Скорая медицинская помощь'!B29</f>
        <v>Гор. стоматология</v>
      </c>
      <c r="C28" s="155">
        <f>'Скорая медицинская помощь'!C29</f>
        <v>0</v>
      </c>
      <c r="D28" s="156">
        <f>'Скорая медицинская помощь'!E29</f>
        <v>0</v>
      </c>
      <c r="E28" s="157">
        <f t="shared" si="1"/>
        <v>0</v>
      </c>
      <c r="F28" s="158">
        <f>'Скорая медицинская помощь'!K29</f>
        <v>0</v>
      </c>
      <c r="G28" s="156">
        <f>Поликлиника!C29</f>
        <v>0</v>
      </c>
      <c r="H28" s="156">
        <f>Поликлиника!E29</f>
        <v>0</v>
      </c>
      <c r="I28" s="157">
        <f t="shared" si="2"/>
        <v>0</v>
      </c>
      <c r="J28" s="156">
        <f>Поликлиника!L29</f>
        <v>0</v>
      </c>
      <c r="K28" s="156">
        <f>Поликлиника!R29</f>
        <v>1100</v>
      </c>
      <c r="L28" s="156">
        <f>Поликлиника!V29</f>
        <v>600</v>
      </c>
      <c r="M28" s="157">
        <f t="shared" si="3"/>
        <v>-500</v>
      </c>
      <c r="N28" s="156">
        <f>Поликлиника!AH29</f>
        <v>0</v>
      </c>
      <c r="O28" s="158">
        <f>Поликлиника!AT29</f>
        <v>9826</v>
      </c>
      <c r="P28" s="158">
        <f>Поликлиника!AV29</f>
        <v>9126</v>
      </c>
      <c r="Q28" s="157">
        <f t="shared" si="4"/>
        <v>-700</v>
      </c>
      <c r="R28" s="158">
        <f>Поликлиника!BB29</f>
        <v>0</v>
      </c>
      <c r="S28" s="156">
        <f>Поликлиника!BH29</f>
        <v>20420</v>
      </c>
      <c r="T28" s="156">
        <f>Поликлиника!BJ29</f>
        <v>20420</v>
      </c>
      <c r="U28" s="157">
        <f t="shared" si="5"/>
        <v>0</v>
      </c>
      <c r="V28" s="156">
        <f>Поликлиника!BP29</f>
        <v>0</v>
      </c>
      <c r="W28" s="158">
        <f>Поликлиника!BV29</f>
        <v>0</v>
      </c>
      <c r="X28" s="158">
        <f>Поликлиника!BX29</f>
        <v>0</v>
      </c>
      <c r="Y28" s="157">
        <f t="shared" si="6"/>
        <v>0</v>
      </c>
      <c r="Z28" s="156">
        <f>Поликлиника!CD29</f>
        <v>0</v>
      </c>
      <c r="AA28" s="159">
        <f>'Круглосуточный стационар'!C29</f>
        <v>0</v>
      </c>
      <c r="AB28" s="159">
        <f>'Круглосуточный стационар'!E29</f>
        <v>0</v>
      </c>
      <c r="AC28" s="157">
        <f t="shared" si="7"/>
        <v>0</v>
      </c>
      <c r="AD28" s="159">
        <f>'Круглосуточный стационар'!K29</f>
        <v>0</v>
      </c>
      <c r="AE28" s="159">
        <f>'Круглосуточный стационар'!Q29</f>
        <v>0</v>
      </c>
      <c r="AF28" s="159">
        <f>'Круглосуточный стационар'!S29</f>
        <v>0</v>
      </c>
      <c r="AG28" s="157">
        <f t="shared" si="8"/>
        <v>0</v>
      </c>
      <c r="AH28" s="159">
        <f>'Круглосуточный стационар'!Y29</f>
        <v>0</v>
      </c>
      <c r="AI28" s="156">
        <f>'Дневной стационар'!C29</f>
        <v>0</v>
      </c>
      <c r="AJ28" s="156">
        <f>'Дневной стационар'!E29</f>
        <v>0</v>
      </c>
      <c r="AK28" s="157">
        <f t="shared" si="9"/>
        <v>0</v>
      </c>
      <c r="AL28" s="160">
        <f>'Дневной стационар'!K29</f>
        <v>0</v>
      </c>
      <c r="AM28" s="156">
        <f>[5]План!$AD22</f>
        <v>0</v>
      </c>
      <c r="AN28" s="156">
        <f>[6]План!$AE22</f>
        <v>0</v>
      </c>
      <c r="AO28" s="161"/>
      <c r="AP28" s="157">
        <f t="shared" si="0"/>
        <v>0</v>
      </c>
      <c r="AQ28" s="162"/>
      <c r="AR28" s="163"/>
      <c r="AS28" s="164"/>
    </row>
    <row r="29" spans="1:63" x14ac:dyDescent="0.25">
      <c r="A29" s="153">
        <v>17</v>
      </c>
      <c r="B29" s="165" t="str">
        <f>'Скорая медицинская помощь'!B30</f>
        <v>Детск. стоматолог.</v>
      </c>
      <c r="C29" s="155">
        <f>'Скорая медицинская помощь'!C30</f>
        <v>0</v>
      </c>
      <c r="D29" s="156">
        <f>'Скорая медицинская помощь'!E30</f>
        <v>0</v>
      </c>
      <c r="E29" s="157">
        <f t="shared" si="1"/>
        <v>0</v>
      </c>
      <c r="F29" s="158">
        <f>'Скорая медицинская помощь'!K30</f>
        <v>0</v>
      </c>
      <c r="G29" s="156">
        <f>Поликлиника!C30</f>
        <v>0</v>
      </c>
      <c r="H29" s="156">
        <f>Поликлиника!E30</f>
        <v>0</v>
      </c>
      <c r="I29" s="157">
        <f t="shared" si="2"/>
        <v>0</v>
      </c>
      <c r="J29" s="156">
        <f>Поликлиника!L30</f>
        <v>0</v>
      </c>
      <c r="K29" s="156">
        <f>Поликлиника!R30</f>
        <v>1000</v>
      </c>
      <c r="L29" s="156">
        <f>Поликлиника!V30</f>
        <v>500</v>
      </c>
      <c r="M29" s="157">
        <f t="shared" si="3"/>
        <v>-500</v>
      </c>
      <c r="N29" s="156">
        <f>Поликлиника!AH30</f>
        <v>0</v>
      </c>
      <c r="O29" s="158">
        <f>Поликлиника!AT30</f>
        <v>0</v>
      </c>
      <c r="P29" s="158">
        <f>Поликлиника!AV30</f>
        <v>0</v>
      </c>
      <c r="Q29" s="157">
        <f t="shared" si="4"/>
        <v>0</v>
      </c>
      <c r="R29" s="158">
        <f>Поликлиника!BB30</f>
        <v>0</v>
      </c>
      <c r="S29" s="156">
        <f>Поликлиника!BH30</f>
        <v>17951</v>
      </c>
      <c r="T29" s="156">
        <f>Поликлиника!BJ30</f>
        <v>17951</v>
      </c>
      <c r="U29" s="157">
        <f t="shared" si="5"/>
        <v>0</v>
      </c>
      <c r="V29" s="156">
        <f>Поликлиника!BP30</f>
        <v>0</v>
      </c>
      <c r="W29" s="158">
        <f>Поликлиника!BV30</f>
        <v>0</v>
      </c>
      <c r="X29" s="158">
        <f>Поликлиника!BX30</f>
        <v>0</v>
      </c>
      <c r="Y29" s="157">
        <f t="shared" si="6"/>
        <v>0</v>
      </c>
      <c r="Z29" s="156">
        <f>Поликлиника!CD30</f>
        <v>0</v>
      </c>
      <c r="AA29" s="159">
        <f>'Круглосуточный стационар'!C30</f>
        <v>0</v>
      </c>
      <c r="AB29" s="159">
        <f>'Круглосуточный стационар'!E30</f>
        <v>0</v>
      </c>
      <c r="AC29" s="157">
        <f t="shared" si="7"/>
        <v>0</v>
      </c>
      <c r="AD29" s="159">
        <f>'Круглосуточный стационар'!K30</f>
        <v>0</v>
      </c>
      <c r="AE29" s="159">
        <f>'Круглосуточный стационар'!Q30</f>
        <v>0</v>
      </c>
      <c r="AF29" s="159">
        <f>'Круглосуточный стационар'!S30</f>
        <v>0</v>
      </c>
      <c r="AG29" s="157">
        <f t="shared" si="8"/>
        <v>0</v>
      </c>
      <c r="AH29" s="159">
        <f>'Круглосуточный стационар'!Y30</f>
        <v>0</v>
      </c>
      <c r="AI29" s="156">
        <f>'Дневной стационар'!C30</f>
        <v>0</v>
      </c>
      <c r="AJ29" s="156">
        <f>'Дневной стационар'!E30</f>
        <v>0</v>
      </c>
      <c r="AK29" s="157">
        <f t="shared" si="9"/>
        <v>0</v>
      </c>
      <c r="AL29" s="160">
        <f>'Дневной стационар'!K30</f>
        <v>0</v>
      </c>
      <c r="AM29" s="156">
        <f>[5]План!$AD23</f>
        <v>0</v>
      </c>
      <c r="AN29" s="156">
        <f>[6]План!$AE23</f>
        <v>0</v>
      </c>
      <c r="AO29" s="161"/>
      <c r="AP29" s="157">
        <f t="shared" si="0"/>
        <v>0</v>
      </c>
      <c r="AQ29" s="162"/>
      <c r="AR29" s="163"/>
      <c r="AS29" s="164"/>
    </row>
    <row r="30" spans="1:63" x14ac:dyDescent="0.25">
      <c r="A30" s="153">
        <v>18</v>
      </c>
      <c r="B30" s="165" t="str">
        <f>'Скорая медицинская помощь'!B31</f>
        <v>ООО "МаксДент"</v>
      </c>
      <c r="C30" s="155">
        <f>'Скорая медицинская помощь'!C31</f>
        <v>0</v>
      </c>
      <c r="D30" s="156">
        <f>'Скорая медицинская помощь'!E31</f>
        <v>0</v>
      </c>
      <c r="E30" s="157">
        <f t="shared" si="1"/>
        <v>0</v>
      </c>
      <c r="F30" s="158">
        <f>'Скорая медицинская помощь'!K31</f>
        <v>0</v>
      </c>
      <c r="G30" s="156">
        <f>Поликлиника!C31</f>
        <v>0</v>
      </c>
      <c r="H30" s="156">
        <f>Поликлиника!E31</f>
        <v>0</v>
      </c>
      <c r="I30" s="157">
        <f t="shared" si="2"/>
        <v>0</v>
      </c>
      <c r="J30" s="156">
        <f>Поликлиника!L31</f>
        <v>0</v>
      </c>
      <c r="K30" s="156">
        <f>Поликлиника!R31</f>
        <v>0</v>
      </c>
      <c r="L30" s="156">
        <f>Поликлиника!V31</f>
        <v>0</v>
      </c>
      <c r="M30" s="157">
        <f t="shared" si="3"/>
        <v>0</v>
      </c>
      <c r="N30" s="156">
        <f>Поликлиника!AH31</f>
        <v>0</v>
      </c>
      <c r="O30" s="158">
        <f>Поликлиника!AT31</f>
        <v>0</v>
      </c>
      <c r="P30" s="158">
        <f>Поликлиника!AV31</f>
        <v>0</v>
      </c>
      <c r="Q30" s="157">
        <f t="shared" si="4"/>
        <v>0</v>
      </c>
      <c r="R30" s="158">
        <f>Поликлиника!BB31</f>
        <v>0</v>
      </c>
      <c r="S30" s="156">
        <f>Поликлиника!BH31</f>
        <v>0</v>
      </c>
      <c r="T30" s="156">
        <f>Поликлиника!BJ31</f>
        <v>0</v>
      </c>
      <c r="U30" s="157">
        <f t="shared" si="5"/>
        <v>0</v>
      </c>
      <c r="V30" s="156">
        <f>Поликлиника!BP31</f>
        <v>0</v>
      </c>
      <c r="W30" s="158">
        <f>Поликлиника!BV31</f>
        <v>0</v>
      </c>
      <c r="X30" s="158">
        <f>Поликлиника!BX31</f>
        <v>0</v>
      </c>
      <c r="Y30" s="157">
        <f t="shared" si="6"/>
        <v>0</v>
      </c>
      <c r="Z30" s="156">
        <f>Поликлиника!CD31</f>
        <v>0</v>
      </c>
      <c r="AA30" s="159">
        <f>'Круглосуточный стационар'!C31</f>
        <v>0</v>
      </c>
      <c r="AB30" s="159">
        <f>'Круглосуточный стационар'!E31</f>
        <v>0</v>
      </c>
      <c r="AC30" s="157">
        <f t="shared" si="7"/>
        <v>0</v>
      </c>
      <c r="AD30" s="159">
        <f>'Круглосуточный стационар'!K31</f>
        <v>0</v>
      </c>
      <c r="AE30" s="159">
        <f>'Круглосуточный стационар'!Q31</f>
        <v>0</v>
      </c>
      <c r="AF30" s="159">
        <f>'Круглосуточный стационар'!S31</f>
        <v>0</v>
      </c>
      <c r="AG30" s="157">
        <f t="shared" si="8"/>
        <v>0</v>
      </c>
      <c r="AH30" s="159">
        <f>'Круглосуточный стационар'!Y31</f>
        <v>0</v>
      </c>
      <c r="AI30" s="156">
        <f>'Дневной стационар'!C31</f>
        <v>0</v>
      </c>
      <c r="AJ30" s="156">
        <f>'Дневной стационар'!E31</f>
        <v>0</v>
      </c>
      <c r="AK30" s="157">
        <f t="shared" si="9"/>
        <v>0</v>
      </c>
      <c r="AL30" s="160">
        <f>'Дневной стационар'!K31</f>
        <v>0</v>
      </c>
      <c r="AM30" s="156">
        <f>[5]План!$AD24</f>
        <v>0</v>
      </c>
      <c r="AN30" s="156">
        <f>[6]План!$AE24</f>
        <v>0</v>
      </c>
      <c r="AO30" s="161"/>
      <c r="AP30" s="157">
        <f t="shared" si="0"/>
        <v>0</v>
      </c>
      <c r="AQ30" s="162"/>
      <c r="AR30" s="163"/>
      <c r="AS30" s="164"/>
    </row>
    <row r="31" spans="1:63" x14ac:dyDescent="0.25">
      <c r="A31" s="153">
        <v>19</v>
      </c>
      <c r="B31" s="165" t="str">
        <f>'Скорая медицинская помощь'!B32</f>
        <v>ГССМП</v>
      </c>
      <c r="C31" s="155">
        <f>'Скорая медицинская помощь'!C32</f>
        <v>55637</v>
      </c>
      <c r="D31" s="156">
        <f>'Скорая медицинская помощь'!E32</f>
        <v>55637</v>
      </c>
      <c r="E31" s="157">
        <f t="shared" si="1"/>
        <v>0</v>
      </c>
      <c r="F31" s="158">
        <f>'Скорая медицинская помощь'!K32</f>
        <v>0</v>
      </c>
      <c r="G31" s="156">
        <f>Поликлиника!C32</f>
        <v>0</v>
      </c>
      <c r="H31" s="156">
        <f>Поликлиника!E32</f>
        <v>0</v>
      </c>
      <c r="I31" s="157">
        <f t="shared" si="2"/>
        <v>0</v>
      </c>
      <c r="J31" s="156">
        <f>Поликлиника!L32</f>
        <v>0</v>
      </c>
      <c r="K31" s="156">
        <f>Поликлиника!R32</f>
        <v>0</v>
      </c>
      <c r="L31" s="156">
        <f>Поликлиника!V32</f>
        <v>0</v>
      </c>
      <c r="M31" s="157">
        <f t="shared" si="3"/>
        <v>0</v>
      </c>
      <c r="N31" s="156">
        <f>Поликлиника!AH32</f>
        <v>0</v>
      </c>
      <c r="O31" s="158">
        <f>Поликлиника!AT32</f>
        <v>750</v>
      </c>
      <c r="P31" s="158">
        <f>Поликлиника!AV32</f>
        <v>250</v>
      </c>
      <c r="Q31" s="157">
        <f t="shared" si="4"/>
        <v>-500</v>
      </c>
      <c r="R31" s="158">
        <f>Поликлиника!BB32</f>
        <v>0</v>
      </c>
      <c r="S31" s="156">
        <f>Поликлиника!BH32</f>
        <v>0</v>
      </c>
      <c r="T31" s="156">
        <f>Поликлиника!BJ32</f>
        <v>0</v>
      </c>
      <c r="U31" s="157">
        <f t="shared" si="5"/>
        <v>0</v>
      </c>
      <c r="V31" s="156">
        <f>Поликлиника!BP32</f>
        <v>0</v>
      </c>
      <c r="W31" s="158">
        <f>Поликлиника!BV32</f>
        <v>0</v>
      </c>
      <c r="X31" s="158">
        <f>Поликлиника!BX32</f>
        <v>0</v>
      </c>
      <c r="Y31" s="157">
        <f t="shared" si="6"/>
        <v>0</v>
      </c>
      <c r="Z31" s="156">
        <f>Поликлиника!CD32</f>
        <v>0</v>
      </c>
      <c r="AA31" s="159">
        <f>'Круглосуточный стационар'!C32</f>
        <v>0</v>
      </c>
      <c r="AB31" s="159">
        <f>'Круглосуточный стационар'!E32</f>
        <v>0</v>
      </c>
      <c r="AC31" s="157">
        <f t="shared" si="7"/>
        <v>0</v>
      </c>
      <c r="AD31" s="159">
        <f>'Круглосуточный стационар'!K32</f>
        <v>0</v>
      </c>
      <c r="AE31" s="159">
        <f>'Круглосуточный стационар'!Q32</f>
        <v>0</v>
      </c>
      <c r="AF31" s="159">
        <f>'Круглосуточный стационар'!S32</f>
        <v>0</v>
      </c>
      <c r="AG31" s="157">
        <f t="shared" si="8"/>
        <v>0</v>
      </c>
      <c r="AH31" s="159">
        <f>'Круглосуточный стационар'!Y32</f>
        <v>0</v>
      </c>
      <c r="AI31" s="156">
        <f>'Дневной стационар'!C32</f>
        <v>0</v>
      </c>
      <c r="AJ31" s="156">
        <f>'Дневной стационар'!E32</f>
        <v>0</v>
      </c>
      <c r="AK31" s="157">
        <f t="shared" si="9"/>
        <v>0</v>
      </c>
      <c r="AL31" s="160">
        <f>'Дневной стационар'!K32</f>
        <v>0</v>
      </c>
      <c r="AM31" s="156">
        <f>[5]План!$AD25</f>
        <v>0</v>
      </c>
      <c r="AN31" s="156">
        <f>[6]План!$AE25</f>
        <v>0</v>
      </c>
      <c r="AO31" s="161"/>
      <c r="AP31" s="157">
        <f t="shared" si="0"/>
        <v>0</v>
      </c>
      <c r="AQ31" s="162"/>
      <c r="AR31" s="163"/>
      <c r="AS31" s="164"/>
    </row>
    <row r="32" spans="1:63" x14ac:dyDescent="0.25">
      <c r="A32" s="153">
        <v>20</v>
      </c>
      <c r="B32" s="165" t="str">
        <f>'Скорая медицинская помощь'!B33</f>
        <v>Елизов. ССМП</v>
      </c>
      <c r="C32" s="155">
        <f>'Скорая медицинская помощь'!C33</f>
        <v>16075</v>
      </c>
      <c r="D32" s="156">
        <f>'Скорая медицинская помощь'!E33</f>
        <v>16075</v>
      </c>
      <c r="E32" s="157">
        <f t="shared" si="1"/>
        <v>0</v>
      </c>
      <c r="F32" s="158">
        <f>'Скорая медицинская помощь'!K33</f>
        <v>0</v>
      </c>
      <c r="G32" s="156">
        <f>Поликлиника!C33</f>
        <v>0</v>
      </c>
      <c r="H32" s="156">
        <f>Поликлиника!E33</f>
        <v>0</v>
      </c>
      <c r="I32" s="157">
        <f t="shared" si="2"/>
        <v>0</v>
      </c>
      <c r="J32" s="156">
        <f>Поликлиника!L33</f>
        <v>0</v>
      </c>
      <c r="K32" s="156">
        <f>Поликлиника!R33</f>
        <v>0</v>
      </c>
      <c r="L32" s="156">
        <f>Поликлиника!V33</f>
        <v>0</v>
      </c>
      <c r="M32" s="157">
        <f t="shared" si="3"/>
        <v>0</v>
      </c>
      <c r="N32" s="156">
        <f>Поликлиника!AH33</f>
        <v>0</v>
      </c>
      <c r="O32" s="158">
        <f>Поликлиника!AT33</f>
        <v>3053</v>
      </c>
      <c r="P32" s="158">
        <f>Поликлиника!AV33</f>
        <v>2553</v>
      </c>
      <c r="Q32" s="157">
        <f t="shared" si="4"/>
        <v>-500</v>
      </c>
      <c r="R32" s="158">
        <f>Поликлиника!BB33</f>
        <v>0</v>
      </c>
      <c r="S32" s="156">
        <f>Поликлиника!BH33</f>
        <v>0</v>
      </c>
      <c r="T32" s="156">
        <f>Поликлиника!BJ33</f>
        <v>0</v>
      </c>
      <c r="U32" s="157">
        <f t="shared" si="5"/>
        <v>0</v>
      </c>
      <c r="V32" s="156">
        <f>Поликлиника!BP33</f>
        <v>0</v>
      </c>
      <c r="W32" s="158">
        <f>Поликлиника!BV33</f>
        <v>0</v>
      </c>
      <c r="X32" s="158">
        <f>Поликлиника!BX33</f>
        <v>0</v>
      </c>
      <c r="Y32" s="157">
        <f t="shared" si="6"/>
        <v>0</v>
      </c>
      <c r="Z32" s="156">
        <f>Поликлиника!CD33</f>
        <v>0</v>
      </c>
      <c r="AA32" s="159">
        <f>'Круглосуточный стационар'!C33</f>
        <v>0</v>
      </c>
      <c r="AB32" s="159">
        <f>'Круглосуточный стационар'!E33</f>
        <v>0</v>
      </c>
      <c r="AC32" s="157">
        <f t="shared" si="7"/>
        <v>0</v>
      </c>
      <c r="AD32" s="159">
        <f>'Круглосуточный стационар'!K33</f>
        <v>0</v>
      </c>
      <c r="AE32" s="159">
        <f>'Круглосуточный стационар'!Q33</f>
        <v>0</v>
      </c>
      <c r="AF32" s="159">
        <f>'Круглосуточный стационар'!S33</f>
        <v>0</v>
      </c>
      <c r="AG32" s="157">
        <f t="shared" si="8"/>
        <v>0</v>
      </c>
      <c r="AH32" s="159">
        <f>'Круглосуточный стационар'!Y33</f>
        <v>0</v>
      </c>
      <c r="AI32" s="156">
        <f>'Дневной стационар'!C33</f>
        <v>0</v>
      </c>
      <c r="AJ32" s="156">
        <f>'Дневной стационар'!E33</f>
        <v>0</v>
      </c>
      <c r="AK32" s="157">
        <f t="shared" si="9"/>
        <v>0</v>
      </c>
      <c r="AL32" s="160">
        <f>'Дневной стационар'!K33</f>
        <v>0</v>
      </c>
      <c r="AM32" s="156">
        <f>[5]План!$AD26</f>
        <v>0</v>
      </c>
      <c r="AN32" s="156">
        <f>[6]План!$AE26</f>
        <v>0</v>
      </c>
      <c r="AO32" s="161"/>
      <c r="AP32" s="157">
        <f t="shared" si="0"/>
        <v>0</v>
      </c>
      <c r="AQ32" s="162"/>
      <c r="AR32" s="163"/>
      <c r="AS32" s="164"/>
    </row>
    <row r="33" spans="1:45" x14ac:dyDescent="0.25">
      <c r="A33" s="153">
        <v>21</v>
      </c>
      <c r="B33" s="165" t="str">
        <f>'Скорая медицинская помощь'!B34</f>
        <v>ЕРБ</v>
      </c>
      <c r="C33" s="155">
        <f>'Скорая медицинская помощь'!C34</f>
        <v>0</v>
      </c>
      <c r="D33" s="156">
        <f>'Скорая медицинская помощь'!E34</f>
        <v>0</v>
      </c>
      <c r="E33" s="157">
        <f t="shared" si="1"/>
        <v>0</v>
      </c>
      <c r="F33" s="158">
        <f>'Скорая медицинская помощь'!K34</f>
        <v>0</v>
      </c>
      <c r="G33" s="156">
        <f>Поликлиника!C34</f>
        <v>21377</v>
      </c>
      <c r="H33" s="156">
        <f>Поликлиника!E34</f>
        <v>21377</v>
      </c>
      <c r="I33" s="157">
        <f t="shared" si="2"/>
        <v>0</v>
      </c>
      <c r="J33" s="156">
        <f>Поликлиника!L34</f>
        <v>0</v>
      </c>
      <c r="K33" s="156">
        <f>Поликлиника!R34</f>
        <v>132500</v>
      </c>
      <c r="L33" s="156">
        <f>Поликлиника!V34</f>
        <v>126555</v>
      </c>
      <c r="M33" s="157">
        <f t="shared" si="3"/>
        <v>-5945</v>
      </c>
      <c r="N33" s="156">
        <f>Поликлиника!AH34</f>
        <v>0</v>
      </c>
      <c r="O33" s="158">
        <f>Поликлиника!AT34</f>
        <v>8370</v>
      </c>
      <c r="P33" s="158">
        <f>Поликлиника!AV34</f>
        <v>8370</v>
      </c>
      <c r="Q33" s="157">
        <f t="shared" si="4"/>
        <v>0</v>
      </c>
      <c r="R33" s="158">
        <f>Поликлиника!BB34</f>
        <v>0</v>
      </c>
      <c r="S33" s="156">
        <f>Поликлиника!BH34</f>
        <v>80598</v>
      </c>
      <c r="T33" s="156">
        <f>Поликлиника!BJ34</f>
        <v>80598</v>
      </c>
      <c r="U33" s="157">
        <f t="shared" si="5"/>
        <v>0</v>
      </c>
      <c r="V33" s="156">
        <f>Поликлиника!BP34</f>
        <v>0</v>
      </c>
      <c r="W33" s="158">
        <f>Поликлиника!BV34</f>
        <v>8661</v>
      </c>
      <c r="X33" s="158">
        <f>Поликлиника!BX34</f>
        <v>7195</v>
      </c>
      <c r="Y33" s="157">
        <f t="shared" si="6"/>
        <v>-1466</v>
      </c>
      <c r="Z33" s="156">
        <f>Поликлиника!CD34</f>
        <v>0</v>
      </c>
      <c r="AA33" s="159">
        <f>'Круглосуточный стационар'!C34</f>
        <v>6770</v>
      </c>
      <c r="AB33" s="159">
        <f>'Круглосуточный стационар'!E34</f>
        <v>6770</v>
      </c>
      <c r="AC33" s="157">
        <f t="shared" si="7"/>
        <v>0</v>
      </c>
      <c r="AD33" s="159">
        <f>'Круглосуточный стационар'!K34</f>
        <v>0</v>
      </c>
      <c r="AE33" s="159">
        <f>'Круглосуточный стационар'!Q34</f>
        <v>0</v>
      </c>
      <c r="AF33" s="159">
        <f>'Круглосуточный стационар'!S34</f>
        <v>0</v>
      </c>
      <c r="AG33" s="157">
        <f t="shared" si="8"/>
        <v>0</v>
      </c>
      <c r="AH33" s="159">
        <f>'Круглосуточный стационар'!Y34</f>
        <v>0</v>
      </c>
      <c r="AI33" s="156">
        <f>'Дневной стационар'!C34</f>
        <v>1059</v>
      </c>
      <c r="AJ33" s="156">
        <f>'Дневной стационар'!E34</f>
        <v>1059</v>
      </c>
      <c r="AK33" s="157">
        <f t="shared" si="9"/>
        <v>0</v>
      </c>
      <c r="AL33" s="160">
        <f>'Дневной стационар'!K34</f>
        <v>0</v>
      </c>
      <c r="AM33" s="156">
        <f>[5]План!$AD27</f>
        <v>0</v>
      </c>
      <c r="AN33" s="156">
        <f>[6]План!$AE27</f>
        <v>0</v>
      </c>
      <c r="AO33" s="161"/>
      <c r="AP33" s="157">
        <f t="shared" si="0"/>
        <v>0</v>
      </c>
      <c r="AQ33" s="162"/>
      <c r="AR33" s="163"/>
      <c r="AS33" s="164"/>
    </row>
    <row r="34" spans="1:45" x14ac:dyDescent="0.25">
      <c r="A34" s="153">
        <v>22</v>
      </c>
      <c r="B34" s="165" t="str">
        <f>'Скорая медицинская помощь'!B35</f>
        <v>Елизов. стом. полик.</v>
      </c>
      <c r="C34" s="155">
        <f>'Скорая медицинская помощь'!C35</f>
        <v>0</v>
      </c>
      <c r="D34" s="156">
        <f>'Скорая медицинская помощь'!E35</f>
        <v>0</v>
      </c>
      <c r="E34" s="157">
        <f t="shared" si="1"/>
        <v>0</v>
      </c>
      <c r="F34" s="158">
        <f>'Скорая медицинская помощь'!K35</f>
        <v>0</v>
      </c>
      <c r="G34" s="156">
        <f>Поликлиника!C35</f>
        <v>0</v>
      </c>
      <c r="H34" s="156">
        <f>Поликлиника!E35</f>
        <v>0</v>
      </c>
      <c r="I34" s="157">
        <f t="shared" si="2"/>
        <v>0</v>
      </c>
      <c r="J34" s="156">
        <f>Поликлиника!L35</f>
        <v>0</v>
      </c>
      <c r="K34" s="156">
        <f>Поликлиника!R35</f>
        <v>1334</v>
      </c>
      <c r="L34" s="156">
        <f>Поликлиника!V35</f>
        <v>1334</v>
      </c>
      <c r="M34" s="157">
        <f t="shared" si="3"/>
        <v>0</v>
      </c>
      <c r="N34" s="156">
        <f>Поликлиника!AH35</f>
        <v>0</v>
      </c>
      <c r="O34" s="158">
        <f>Поликлиника!AT35</f>
        <v>0</v>
      </c>
      <c r="P34" s="158">
        <f>Поликлиника!AV35</f>
        <v>0</v>
      </c>
      <c r="Q34" s="157">
        <f t="shared" si="4"/>
        <v>0</v>
      </c>
      <c r="R34" s="158">
        <f>Поликлиника!BB35</f>
        <v>0</v>
      </c>
      <c r="S34" s="156">
        <f>Поликлиника!BH35</f>
        <v>21652</v>
      </c>
      <c r="T34" s="156">
        <f>Поликлиника!BJ35</f>
        <v>21652</v>
      </c>
      <c r="U34" s="157">
        <f t="shared" si="5"/>
        <v>0</v>
      </c>
      <c r="V34" s="156">
        <f>Поликлиника!BP35</f>
        <v>0</v>
      </c>
      <c r="W34" s="158">
        <f>Поликлиника!BV35</f>
        <v>0</v>
      </c>
      <c r="X34" s="158">
        <f>Поликлиника!BX35</f>
        <v>0</v>
      </c>
      <c r="Y34" s="157">
        <f t="shared" si="6"/>
        <v>0</v>
      </c>
      <c r="Z34" s="156">
        <f>Поликлиника!CD35</f>
        <v>0</v>
      </c>
      <c r="AA34" s="159">
        <f>'Круглосуточный стационар'!C35</f>
        <v>0</v>
      </c>
      <c r="AB34" s="159">
        <f>'Круглосуточный стационар'!E35</f>
        <v>0</v>
      </c>
      <c r="AC34" s="157">
        <f t="shared" si="7"/>
        <v>0</v>
      </c>
      <c r="AD34" s="159">
        <f>'Круглосуточный стационар'!K35</f>
        <v>0</v>
      </c>
      <c r="AE34" s="159">
        <f>'Круглосуточный стационар'!Q35</f>
        <v>0</v>
      </c>
      <c r="AF34" s="159">
        <f>'Круглосуточный стационар'!S35</f>
        <v>0</v>
      </c>
      <c r="AG34" s="157">
        <f t="shared" si="8"/>
        <v>0</v>
      </c>
      <c r="AH34" s="159">
        <f>'Круглосуточный стационар'!Y35</f>
        <v>0</v>
      </c>
      <c r="AI34" s="156">
        <f>'Дневной стационар'!C35</f>
        <v>0</v>
      </c>
      <c r="AJ34" s="156">
        <f>'Дневной стационар'!E35</f>
        <v>0</v>
      </c>
      <c r="AK34" s="157">
        <f t="shared" si="9"/>
        <v>0</v>
      </c>
      <c r="AL34" s="160">
        <f>'Дневной стационар'!K35</f>
        <v>0</v>
      </c>
      <c r="AM34" s="156">
        <f>[5]План!$AD28</f>
        <v>0</v>
      </c>
      <c r="AN34" s="156">
        <f>[6]План!$AE28</f>
        <v>0</v>
      </c>
      <c r="AO34" s="161"/>
      <c r="AP34" s="157">
        <f t="shared" si="0"/>
        <v>0</v>
      </c>
      <c r="AQ34" s="162"/>
      <c r="AR34" s="163"/>
      <c r="AS34" s="164"/>
    </row>
    <row r="35" spans="1:45" x14ac:dyDescent="0.25">
      <c r="A35" s="153">
        <v>23</v>
      </c>
      <c r="B35" s="165" t="str">
        <f>'Скорая медицинская помощь'!B36</f>
        <v>Вилючинская ГБ</v>
      </c>
      <c r="C35" s="155">
        <f>'Скорая медицинская помощь'!C36</f>
        <v>5517</v>
      </c>
      <c r="D35" s="156">
        <f>'Скорая медицинская помощь'!E36</f>
        <v>5517</v>
      </c>
      <c r="E35" s="157">
        <f t="shared" si="1"/>
        <v>0</v>
      </c>
      <c r="F35" s="158">
        <f>'Скорая медицинская помощь'!K36</f>
        <v>0</v>
      </c>
      <c r="G35" s="156">
        <f>Поликлиника!C36</f>
        <v>5024</v>
      </c>
      <c r="H35" s="156">
        <f>Поликлиника!E36</f>
        <v>5024</v>
      </c>
      <c r="I35" s="157">
        <f t="shared" si="2"/>
        <v>0</v>
      </c>
      <c r="J35" s="156">
        <f>Поликлиника!L36</f>
        <v>0</v>
      </c>
      <c r="K35" s="156">
        <f>Поликлиника!R36</f>
        <v>35700</v>
      </c>
      <c r="L35" s="156">
        <f>Поликлиника!V36</f>
        <v>39200</v>
      </c>
      <c r="M35" s="157">
        <f t="shared" si="3"/>
        <v>3500</v>
      </c>
      <c r="N35" s="156">
        <f>Поликлиника!AH36</f>
        <v>3500</v>
      </c>
      <c r="O35" s="158">
        <f>Поликлиника!AT36</f>
        <v>2600</v>
      </c>
      <c r="P35" s="158">
        <f>Поликлиника!AV36</f>
        <v>2600</v>
      </c>
      <c r="Q35" s="157">
        <f t="shared" si="4"/>
        <v>0</v>
      </c>
      <c r="R35" s="158">
        <f>Поликлиника!BB36</f>
        <v>0</v>
      </c>
      <c r="S35" s="156">
        <f>Поликлиника!BH36</f>
        <v>26045</v>
      </c>
      <c r="T35" s="156">
        <f>Поликлиника!BJ36</f>
        <v>26045</v>
      </c>
      <c r="U35" s="157">
        <f t="shared" si="5"/>
        <v>0</v>
      </c>
      <c r="V35" s="156">
        <f>Поликлиника!BP36</f>
        <v>0</v>
      </c>
      <c r="W35" s="158">
        <f>Поликлиника!BV36</f>
        <v>1274</v>
      </c>
      <c r="X35" s="158">
        <f>Поликлиника!BX36</f>
        <v>442</v>
      </c>
      <c r="Y35" s="157">
        <f t="shared" si="6"/>
        <v>-832</v>
      </c>
      <c r="Z35" s="156">
        <f>Поликлиника!CD36</f>
        <v>0</v>
      </c>
      <c r="AA35" s="159">
        <f>'Круглосуточный стационар'!C36</f>
        <v>1892</v>
      </c>
      <c r="AB35" s="159">
        <f>'Круглосуточный стационар'!E36</f>
        <v>1892</v>
      </c>
      <c r="AC35" s="157">
        <f t="shared" si="7"/>
        <v>0</v>
      </c>
      <c r="AD35" s="159">
        <f>'Круглосуточный стационар'!K36</f>
        <v>0</v>
      </c>
      <c r="AE35" s="159">
        <f>'Круглосуточный стационар'!Q36</f>
        <v>0</v>
      </c>
      <c r="AF35" s="159">
        <f>'Круглосуточный стационар'!S36</f>
        <v>0</v>
      </c>
      <c r="AG35" s="157">
        <f t="shared" si="8"/>
        <v>0</v>
      </c>
      <c r="AH35" s="159">
        <f>'Круглосуточный стационар'!Y36</f>
        <v>0</v>
      </c>
      <c r="AI35" s="156">
        <f>'Дневной стационар'!C36</f>
        <v>559</v>
      </c>
      <c r="AJ35" s="156">
        <f>'Дневной стационар'!E36</f>
        <v>559</v>
      </c>
      <c r="AK35" s="157">
        <f t="shared" si="9"/>
        <v>0</v>
      </c>
      <c r="AL35" s="160">
        <f>'Дневной стационар'!K36</f>
        <v>0</v>
      </c>
      <c r="AM35" s="156">
        <f>[5]План!$AD29</f>
        <v>0</v>
      </c>
      <c r="AN35" s="156">
        <f>[6]План!$AE29</f>
        <v>0</v>
      </c>
      <c r="AO35" s="161"/>
      <c r="AP35" s="157">
        <f t="shared" si="0"/>
        <v>0</v>
      </c>
      <c r="AQ35" s="162"/>
      <c r="AR35" s="163"/>
      <c r="AS35" s="164"/>
    </row>
    <row r="36" spans="1:45" x14ac:dyDescent="0.25">
      <c r="A36" s="153">
        <v>24</v>
      </c>
      <c r="B36" s="165" t="str">
        <f>'Скорая медицинская помощь'!B37</f>
        <v>МСЧ УВД</v>
      </c>
      <c r="C36" s="155">
        <f>'Скорая медицинская помощь'!C37</f>
        <v>0</v>
      </c>
      <c r="D36" s="156">
        <f>'Скорая медицинская помощь'!E37</f>
        <v>0</v>
      </c>
      <c r="E36" s="157">
        <f t="shared" si="1"/>
        <v>0</v>
      </c>
      <c r="F36" s="158">
        <f>'Скорая медицинская помощь'!K37</f>
        <v>0</v>
      </c>
      <c r="G36" s="156">
        <f>Поликлиника!C37</f>
        <v>333</v>
      </c>
      <c r="H36" s="156">
        <f>Поликлиника!E37</f>
        <v>333</v>
      </c>
      <c r="I36" s="157">
        <f t="shared" si="2"/>
        <v>0</v>
      </c>
      <c r="J36" s="156">
        <f>Поликлиника!L37</f>
        <v>0</v>
      </c>
      <c r="K36" s="156">
        <f>Поликлиника!R37</f>
        <v>560</v>
      </c>
      <c r="L36" s="156">
        <f>Поликлиника!V37</f>
        <v>560</v>
      </c>
      <c r="M36" s="157">
        <f t="shared" si="3"/>
        <v>0</v>
      </c>
      <c r="N36" s="156">
        <f>Поликлиника!AH37</f>
        <v>0</v>
      </c>
      <c r="O36" s="158">
        <f>Поликлиника!AT37</f>
        <v>0</v>
      </c>
      <c r="P36" s="158">
        <f>Поликлиника!AV37</f>
        <v>0</v>
      </c>
      <c r="Q36" s="157">
        <f t="shared" si="4"/>
        <v>0</v>
      </c>
      <c r="R36" s="158">
        <f>Поликлиника!BB37</f>
        <v>0</v>
      </c>
      <c r="S36" s="156">
        <f>Поликлиника!BH37</f>
        <v>1164</v>
      </c>
      <c r="T36" s="156">
        <f>Поликлиника!BJ37</f>
        <v>1164</v>
      </c>
      <c r="U36" s="157">
        <f t="shared" si="5"/>
        <v>0</v>
      </c>
      <c r="V36" s="156">
        <f>Поликлиника!BP37</f>
        <v>0</v>
      </c>
      <c r="W36" s="158">
        <f>Поликлиника!BV37</f>
        <v>379</v>
      </c>
      <c r="X36" s="158">
        <f>Поликлиника!BX37</f>
        <v>229</v>
      </c>
      <c r="Y36" s="157">
        <f t="shared" si="6"/>
        <v>-150</v>
      </c>
      <c r="Z36" s="156">
        <f>Поликлиника!CD37</f>
        <v>0</v>
      </c>
      <c r="AA36" s="159">
        <f>'Круглосуточный стационар'!C37</f>
        <v>96</v>
      </c>
      <c r="AB36" s="159">
        <f>'Круглосуточный стационар'!E37</f>
        <v>96</v>
      </c>
      <c r="AC36" s="157">
        <f t="shared" si="7"/>
        <v>0</v>
      </c>
      <c r="AD36" s="159">
        <f>'Круглосуточный стационар'!K37</f>
        <v>0</v>
      </c>
      <c r="AE36" s="159">
        <f>'Круглосуточный стационар'!Q37</f>
        <v>0</v>
      </c>
      <c r="AF36" s="159">
        <f>'Круглосуточный стационар'!S37</f>
        <v>0</v>
      </c>
      <c r="AG36" s="157">
        <f t="shared" si="8"/>
        <v>0</v>
      </c>
      <c r="AH36" s="159">
        <f>'Круглосуточный стационар'!Y37</f>
        <v>0</v>
      </c>
      <c r="AI36" s="156">
        <f>'Дневной стационар'!C37</f>
        <v>0</v>
      </c>
      <c r="AJ36" s="156">
        <f>'Дневной стационар'!E37</f>
        <v>0</v>
      </c>
      <c r="AK36" s="157">
        <f t="shared" si="9"/>
        <v>0</v>
      </c>
      <c r="AL36" s="160">
        <f>'Дневной стационар'!K37</f>
        <v>0</v>
      </c>
      <c r="AM36" s="156">
        <f>[5]План!$AD30</f>
        <v>0</v>
      </c>
      <c r="AN36" s="156">
        <f>[6]План!$AE30</f>
        <v>0</v>
      </c>
      <c r="AO36" s="161"/>
      <c r="AP36" s="157">
        <f t="shared" si="0"/>
        <v>0</v>
      </c>
      <c r="AQ36" s="162"/>
      <c r="AR36" s="163"/>
      <c r="AS36" s="164"/>
    </row>
    <row r="37" spans="1:45" x14ac:dyDescent="0.25">
      <c r="A37" s="153">
        <v>25</v>
      </c>
      <c r="B37" s="165" t="str">
        <f>'Скорая медицинская помощь'!B38</f>
        <v>ДВОМЦ</v>
      </c>
      <c r="C37" s="155">
        <f>'Скорая медицинская помощь'!C38</f>
        <v>0</v>
      </c>
      <c r="D37" s="156">
        <f>'Скорая медицинская помощь'!E38</f>
        <v>0</v>
      </c>
      <c r="E37" s="157">
        <f t="shared" si="1"/>
        <v>0</v>
      </c>
      <c r="F37" s="158">
        <f>'Скорая медицинская помощь'!K38</f>
        <v>0</v>
      </c>
      <c r="G37" s="156">
        <f>Поликлиника!C38</f>
        <v>1702</v>
      </c>
      <c r="H37" s="156">
        <f>Поликлиника!E38</f>
        <v>1702</v>
      </c>
      <c r="I37" s="157">
        <f t="shared" si="2"/>
        <v>0</v>
      </c>
      <c r="J37" s="156">
        <f>Поликлиника!L38</f>
        <v>0</v>
      </c>
      <c r="K37" s="156">
        <f>Поликлиника!R38</f>
        <v>8980</v>
      </c>
      <c r="L37" s="156">
        <f>Поликлиника!V38</f>
        <v>8980</v>
      </c>
      <c r="M37" s="157">
        <f t="shared" si="3"/>
        <v>0</v>
      </c>
      <c r="N37" s="156">
        <f>Поликлиника!AH38</f>
        <v>1000</v>
      </c>
      <c r="O37" s="158">
        <f>Поликлиника!AT38</f>
        <v>560</v>
      </c>
      <c r="P37" s="158">
        <f>Поликлиника!AV38</f>
        <v>560</v>
      </c>
      <c r="Q37" s="157">
        <f t="shared" si="4"/>
        <v>0</v>
      </c>
      <c r="R37" s="158">
        <f>Поликлиника!BB38</f>
        <v>0</v>
      </c>
      <c r="S37" s="156">
        <f>Поликлиника!BH38</f>
        <v>5195</v>
      </c>
      <c r="T37" s="156">
        <f>Поликлиника!BJ38</f>
        <v>5195</v>
      </c>
      <c r="U37" s="157">
        <f t="shared" si="5"/>
        <v>0</v>
      </c>
      <c r="V37" s="156">
        <f>Поликлиника!BP38</f>
        <v>0</v>
      </c>
      <c r="W37" s="158">
        <f>Поликлиника!BV38</f>
        <v>805</v>
      </c>
      <c r="X37" s="158">
        <f>Поликлиника!BX38</f>
        <v>655</v>
      </c>
      <c r="Y37" s="157">
        <f t="shared" si="6"/>
        <v>-150</v>
      </c>
      <c r="Z37" s="156">
        <f>Поликлиника!CD38</f>
        <v>0</v>
      </c>
      <c r="AA37" s="159">
        <f>'Круглосуточный стационар'!C38</f>
        <v>811</v>
      </c>
      <c r="AB37" s="159">
        <f>'Круглосуточный стационар'!E38</f>
        <v>811</v>
      </c>
      <c r="AC37" s="157">
        <f t="shared" si="7"/>
        <v>0</v>
      </c>
      <c r="AD37" s="159">
        <f>'Круглосуточный стационар'!K38</f>
        <v>0</v>
      </c>
      <c r="AE37" s="159">
        <f>'Круглосуточный стационар'!Q38</f>
        <v>0</v>
      </c>
      <c r="AF37" s="159">
        <f>'Круглосуточный стационар'!S38</f>
        <v>0</v>
      </c>
      <c r="AG37" s="157">
        <f t="shared" si="8"/>
        <v>0</v>
      </c>
      <c r="AH37" s="159">
        <f>'Круглосуточный стационар'!Y38</f>
        <v>0</v>
      </c>
      <c r="AI37" s="156">
        <f>'Дневной стационар'!C38</f>
        <v>540</v>
      </c>
      <c r="AJ37" s="156">
        <f>'Дневной стационар'!E38</f>
        <v>540</v>
      </c>
      <c r="AK37" s="157">
        <f t="shared" si="9"/>
        <v>0</v>
      </c>
      <c r="AL37" s="160">
        <f>'Дневной стационар'!K38</f>
        <v>0</v>
      </c>
      <c r="AM37" s="156">
        <f>[5]План!$AD31</f>
        <v>0</v>
      </c>
      <c r="AN37" s="156">
        <f>[6]План!$AE31</f>
        <v>0</v>
      </c>
      <c r="AO37" s="161"/>
      <c r="AP37" s="157">
        <f t="shared" si="0"/>
        <v>0</v>
      </c>
      <c r="AQ37" s="162"/>
      <c r="AR37" s="163"/>
      <c r="AS37" s="164"/>
    </row>
    <row r="38" spans="1:45" x14ac:dyDescent="0.25">
      <c r="A38" s="153">
        <v>26</v>
      </c>
      <c r="B38" s="165" t="str">
        <f>'Скорая медицинская помощь'!B39</f>
        <v>Филиал №2 ФГКУ "1477 ВМКГ"</v>
      </c>
      <c r="C38" s="155">
        <f>'Скорая медицинская помощь'!C39</f>
        <v>0</v>
      </c>
      <c r="D38" s="156">
        <f>'Скорая медицинская помощь'!E39</f>
        <v>0</v>
      </c>
      <c r="E38" s="157">
        <f t="shared" si="1"/>
        <v>0</v>
      </c>
      <c r="F38" s="158">
        <f>'Скорая медицинская помощь'!K39</f>
        <v>0</v>
      </c>
      <c r="G38" s="156">
        <f>Поликлиника!C39</f>
        <v>0</v>
      </c>
      <c r="H38" s="156">
        <f>Поликлиника!E39</f>
        <v>0</v>
      </c>
      <c r="I38" s="157">
        <f t="shared" si="2"/>
        <v>0</v>
      </c>
      <c r="J38" s="156">
        <f>Поликлиника!L39</f>
        <v>0</v>
      </c>
      <c r="K38" s="156">
        <f>Поликлиника!R39</f>
        <v>0</v>
      </c>
      <c r="L38" s="156">
        <f>Поликлиника!V39</f>
        <v>0</v>
      </c>
      <c r="M38" s="157">
        <f t="shared" si="3"/>
        <v>0</v>
      </c>
      <c r="N38" s="156">
        <f>Поликлиника!AH39</f>
        <v>0</v>
      </c>
      <c r="O38" s="158">
        <f>Поликлиника!AT39</f>
        <v>0</v>
      </c>
      <c r="P38" s="158">
        <f>Поликлиника!AV39</f>
        <v>0</v>
      </c>
      <c r="Q38" s="157">
        <f t="shared" si="4"/>
        <v>0</v>
      </c>
      <c r="R38" s="158">
        <f>Поликлиника!BB39</f>
        <v>0</v>
      </c>
      <c r="S38" s="156">
        <f>Поликлиника!BH39</f>
        <v>0</v>
      </c>
      <c r="T38" s="156">
        <f>Поликлиника!BJ39</f>
        <v>0</v>
      </c>
      <c r="U38" s="157">
        <f t="shared" si="5"/>
        <v>0</v>
      </c>
      <c r="V38" s="156">
        <f>Поликлиника!BP39</f>
        <v>0</v>
      </c>
      <c r="W38" s="158">
        <f>Поликлиника!BV39</f>
        <v>0</v>
      </c>
      <c r="X38" s="158">
        <f>Поликлиника!BX39</f>
        <v>0</v>
      </c>
      <c r="Y38" s="157">
        <f t="shared" si="6"/>
        <v>0</v>
      </c>
      <c r="Z38" s="156">
        <f>Поликлиника!CD39</f>
        <v>0</v>
      </c>
      <c r="AA38" s="159">
        <f>'Круглосуточный стационар'!C39</f>
        <v>201</v>
      </c>
      <c r="AB38" s="159">
        <f>'Круглосуточный стационар'!E39</f>
        <v>201</v>
      </c>
      <c r="AC38" s="157">
        <f t="shared" si="7"/>
        <v>0</v>
      </c>
      <c r="AD38" s="159">
        <f>'Круглосуточный стационар'!K39</f>
        <v>0</v>
      </c>
      <c r="AE38" s="159">
        <f>'Круглосуточный стационар'!Q39</f>
        <v>0</v>
      </c>
      <c r="AF38" s="159">
        <f>'Круглосуточный стационар'!S39</f>
        <v>0</v>
      </c>
      <c r="AG38" s="157">
        <f t="shared" si="8"/>
        <v>0</v>
      </c>
      <c r="AH38" s="159">
        <f>'Круглосуточный стационар'!Y39</f>
        <v>0</v>
      </c>
      <c r="AI38" s="156">
        <f>'Дневной стационар'!C39</f>
        <v>0</v>
      </c>
      <c r="AJ38" s="156">
        <f>'Дневной стационар'!E39</f>
        <v>0</v>
      </c>
      <c r="AK38" s="157">
        <f t="shared" si="9"/>
        <v>0</v>
      </c>
      <c r="AL38" s="160">
        <f>'Дневной стационар'!K39</f>
        <v>0</v>
      </c>
      <c r="AM38" s="156"/>
      <c r="AN38" s="156"/>
      <c r="AO38" s="161"/>
      <c r="AP38" s="157"/>
      <c r="AQ38" s="162"/>
      <c r="AR38" s="163"/>
      <c r="AS38" s="164"/>
    </row>
    <row r="39" spans="1:45" x14ac:dyDescent="0.25">
      <c r="A39" s="153">
        <v>27</v>
      </c>
      <c r="B39" s="165" t="str">
        <f>'Скорая медицинская помощь'!B40</f>
        <v>У-Камчатская РБ</v>
      </c>
      <c r="C39" s="155">
        <f>'Скорая медицинская помощь'!C40</f>
        <v>599</v>
      </c>
      <c r="D39" s="156">
        <f>'Скорая медицинская помощь'!E40</f>
        <v>599</v>
      </c>
      <c r="E39" s="157">
        <f t="shared" si="1"/>
        <v>0</v>
      </c>
      <c r="F39" s="158">
        <f>'Скорая медицинская помощь'!K40</f>
        <v>0</v>
      </c>
      <c r="G39" s="156">
        <f>Поликлиника!C40</f>
        <v>732</v>
      </c>
      <c r="H39" s="156">
        <f>Поликлиника!E40</f>
        <v>732</v>
      </c>
      <c r="I39" s="157">
        <f t="shared" si="2"/>
        <v>0</v>
      </c>
      <c r="J39" s="156">
        <f>Поликлиника!L40</f>
        <v>0</v>
      </c>
      <c r="K39" s="156">
        <f>Поликлиника!R40</f>
        <v>9222</v>
      </c>
      <c r="L39" s="156">
        <f>Поликлиника!V40</f>
        <v>9222</v>
      </c>
      <c r="M39" s="157">
        <f t="shared" si="3"/>
        <v>0</v>
      </c>
      <c r="N39" s="156">
        <f>Поликлиника!AH40</f>
        <v>0</v>
      </c>
      <c r="O39" s="158">
        <f>Поликлиника!AT40</f>
        <v>472</v>
      </c>
      <c r="P39" s="158">
        <f>Поликлиника!AV40</f>
        <v>472</v>
      </c>
      <c r="Q39" s="157">
        <f t="shared" si="4"/>
        <v>0</v>
      </c>
      <c r="R39" s="158">
        <f>Поликлиника!BB40</f>
        <v>0</v>
      </c>
      <c r="S39" s="156">
        <f>Поликлиника!BH40</f>
        <v>14086</v>
      </c>
      <c r="T39" s="156">
        <f>Поликлиника!BJ40</f>
        <v>14086</v>
      </c>
      <c r="U39" s="157">
        <f t="shared" si="5"/>
        <v>0</v>
      </c>
      <c r="V39" s="156">
        <f>Поликлиника!BP40</f>
        <v>0</v>
      </c>
      <c r="W39" s="158">
        <f>Поликлиника!BV40</f>
        <v>188</v>
      </c>
      <c r="X39" s="158">
        <f>Поликлиника!BX40</f>
        <v>182</v>
      </c>
      <c r="Y39" s="157">
        <f t="shared" si="6"/>
        <v>-6</v>
      </c>
      <c r="Z39" s="156">
        <f>Поликлиника!CD40</f>
        <v>0</v>
      </c>
      <c r="AA39" s="159">
        <f>'Круглосуточный стационар'!C40</f>
        <v>455</v>
      </c>
      <c r="AB39" s="159">
        <f>'Круглосуточный стационар'!E40</f>
        <v>455</v>
      </c>
      <c r="AC39" s="157">
        <f t="shared" si="7"/>
        <v>0</v>
      </c>
      <c r="AD39" s="159">
        <f>'Круглосуточный стационар'!K40</f>
        <v>0</v>
      </c>
      <c r="AE39" s="159">
        <f>'Круглосуточный стационар'!Q40</f>
        <v>0</v>
      </c>
      <c r="AF39" s="159">
        <f>'Круглосуточный стационар'!S40</f>
        <v>0</v>
      </c>
      <c r="AG39" s="157">
        <f t="shared" si="8"/>
        <v>0</v>
      </c>
      <c r="AH39" s="159">
        <f>'Круглосуточный стационар'!Y40</f>
        <v>0</v>
      </c>
      <c r="AI39" s="156">
        <f>'Дневной стационар'!C40</f>
        <v>311</v>
      </c>
      <c r="AJ39" s="156">
        <f>'Дневной стационар'!E40</f>
        <v>311</v>
      </c>
      <c r="AK39" s="157">
        <f t="shared" si="9"/>
        <v>0</v>
      </c>
      <c r="AL39" s="160">
        <f>'Дневной стационар'!K40</f>
        <v>0</v>
      </c>
      <c r="AM39" s="156">
        <f>[5]План!$AD33</f>
        <v>0</v>
      </c>
      <c r="AN39" s="156">
        <f>[6]План!$AE33</f>
        <v>0</v>
      </c>
      <c r="AO39" s="161"/>
      <c r="AP39" s="157">
        <f t="shared" si="0"/>
        <v>0</v>
      </c>
      <c r="AQ39" s="162"/>
      <c r="AR39" s="163"/>
      <c r="AS39" s="164"/>
    </row>
    <row r="40" spans="1:45" x14ac:dyDescent="0.25">
      <c r="A40" s="153">
        <v>28</v>
      </c>
      <c r="B40" s="165" t="str">
        <f>'Скорая медицинская помощь'!B41</f>
        <v>Ключевская РБ</v>
      </c>
      <c r="C40" s="155">
        <f>'Скорая медицинская помощь'!C41</f>
        <v>958</v>
      </c>
      <c r="D40" s="156">
        <f>'Скорая медицинская помощь'!E41</f>
        <v>958</v>
      </c>
      <c r="E40" s="157">
        <f t="shared" si="1"/>
        <v>0</v>
      </c>
      <c r="F40" s="158">
        <f>'Скорая медицинская помощь'!K41</f>
        <v>0</v>
      </c>
      <c r="G40" s="156">
        <f>Поликлиника!C41</f>
        <v>900</v>
      </c>
      <c r="H40" s="156">
        <f>Поликлиника!E41</f>
        <v>900</v>
      </c>
      <c r="I40" s="157">
        <f t="shared" si="2"/>
        <v>0</v>
      </c>
      <c r="J40" s="156">
        <f>Поликлиника!L41</f>
        <v>0</v>
      </c>
      <c r="K40" s="156">
        <f>Поликлиника!R41</f>
        <v>11980</v>
      </c>
      <c r="L40" s="156">
        <f>Поликлиника!V41</f>
        <v>11980</v>
      </c>
      <c r="M40" s="157">
        <f t="shared" si="3"/>
        <v>0</v>
      </c>
      <c r="N40" s="156">
        <f>Поликлиника!AH41</f>
        <v>0</v>
      </c>
      <c r="O40" s="158">
        <f>Поликлиника!AT41</f>
        <v>303</v>
      </c>
      <c r="P40" s="158">
        <f>Поликлиника!AV41</f>
        <v>303</v>
      </c>
      <c r="Q40" s="157">
        <f t="shared" si="4"/>
        <v>0</v>
      </c>
      <c r="R40" s="158">
        <f>Поликлиника!BB41</f>
        <v>0</v>
      </c>
      <c r="S40" s="156">
        <f>Поликлиника!BH41</f>
        <v>6661</v>
      </c>
      <c r="T40" s="156">
        <f>Поликлиника!BJ41</f>
        <v>6661</v>
      </c>
      <c r="U40" s="157">
        <f t="shared" si="5"/>
        <v>0</v>
      </c>
      <c r="V40" s="156">
        <f>Поликлиника!BP41</f>
        <v>0</v>
      </c>
      <c r="W40" s="158">
        <f>Поликлиника!BV41</f>
        <v>586</v>
      </c>
      <c r="X40" s="158">
        <f>Поликлиника!BX41</f>
        <v>220</v>
      </c>
      <c r="Y40" s="157">
        <f t="shared" si="6"/>
        <v>-366</v>
      </c>
      <c r="Z40" s="156">
        <f>Поликлиника!CD41</f>
        <v>0</v>
      </c>
      <c r="AA40" s="159">
        <f>'Круглосуточный стационар'!C41</f>
        <v>555</v>
      </c>
      <c r="AB40" s="159">
        <f>'Круглосуточный стационар'!E41</f>
        <v>555</v>
      </c>
      <c r="AC40" s="157">
        <f t="shared" si="7"/>
        <v>0</v>
      </c>
      <c r="AD40" s="159">
        <f>'Круглосуточный стационар'!K41</f>
        <v>0</v>
      </c>
      <c r="AE40" s="159">
        <f>'Круглосуточный стационар'!Q41</f>
        <v>0</v>
      </c>
      <c r="AF40" s="159">
        <f>'Круглосуточный стационар'!S41</f>
        <v>0</v>
      </c>
      <c r="AG40" s="157">
        <f t="shared" si="8"/>
        <v>0</v>
      </c>
      <c r="AH40" s="159">
        <f>'Круглосуточный стационар'!Y41</f>
        <v>0</v>
      </c>
      <c r="AI40" s="156">
        <f>'Дневной стационар'!C41</f>
        <v>300</v>
      </c>
      <c r="AJ40" s="156">
        <f>'Дневной стационар'!E41</f>
        <v>300</v>
      </c>
      <c r="AK40" s="157">
        <f t="shared" si="9"/>
        <v>0</v>
      </c>
      <c r="AL40" s="160">
        <f>'Дневной стационар'!K41</f>
        <v>0</v>
      </c>
      <c r="AM40" s="156">
        <f>[5]План!$AD34</f>
        <v>0</v>
      </c>
      <c r="AN40" s="156">
        <f>[6]План!$AE34</f>
        <v>0</v>
      </c>
      <c r="AO40" s="161"/>
      <c r="AP40" s="157">
        <f t="shared" si="0"/>
        <v>0</v>
      </c>
      <c r="AQ40" s="162"/>
      <c r="AR40" s="163"/>
      <c r="AS40" s="164"/>
    </row>
    <row r="41" spans="1:45" x14ac:dyDescent="0.25">
      <c r="A41" s="153">
        <v>29</v>
      </c>
      <c r="B41" s="165" t="str">
        <f>'Скорая медицинская помощь'!B42</f>
        <v>У-Большерецкая РБ</v>
      </c>
      <c r="C41" s="155">
        <f>'Скорая медицинская помощь'!C42</f>
        <v>1861</v>
      </c>
      <c r="D41" s="156">
        <f>'Скорая медицинская помощь'!E42</f>
        <v>1861</v>
      </c>
      <c r="E41" s="157">
        <f t="shared" si="1"/>
        <v>0</v>
      </c>
      <c r="F41" s="158">
        <f>'Скорая медицинская помощь'!K42</f>
        <v>0</v>
      </c>
      <c r="G41" s="156">
        <f>Поликлиника!C42</f>
        <v>1155</v>
      </c>
      <c r="H41" s="156">
        <f>Поликлиника!E42</f>
        <v>1155</v>
      </c>
      <c r="I41" s="157">
        <f t="shared" si="2"/>
        <v>0</v>
      </c>
      <c r="J41" s="156">
        <f>Поликлиника!L42</f>
        <v>0</v>
      </c>
      <c r="K41" s="156">
        <f>Поликлиника!R42</f>
        <v>9380</v>
      </c>
      <c r="L41" s="156">
        <f>Поликлиника!V42</f>
        <v>9380</v>
      </c>
      <c r="M41" s="157">
        <f t="shared" si="3"/>
        <v>0</v>
      </c>
      <c r="N41" s="156">
        <f>Поликлиника!AH42</f>
        <v>0</v>
      </c>
      <c r="O41" s="158">
        <f>Поликлиника!AT42</f>
        <v>6667</v>
      </c>
      <c r="P41" s="158">
        <f>Поликлиника!AV42</f>
        <v>6667</v>
      </c>
      <c r="Q41" s="157">
        <f t="shared" si="4"/>
        <v>0</v>
      </c>
      <c r="R41" s="158">
        <f>Поликлиника!BB42</f>
        <v>0</v>
      </c>
      <c r="S41" s="156">
        <f>Поликлиника!BH42</f>
        <v>3545</v>
      </c>
      <c r="T41" s="156">
        <f>Поликлиника!BJ42</f>
        <v>3545</v>
      </c>
      <c r="U41" s="157">
        <f t="shared" si="5"/>
        <v>0</v>
      </c>
      <c r="V41" s="156">
        <f>Поликлиника!BP42</f>
        <v>0</v>
      </c>
      <c r="W41" s="158">
        <f>Поликлиника!BV42</f>
        <v>511</v>
      </c>
      <c r="X41" s="158">
        <f>Поликлиника!BX42</f>
        <v>192</v>
      </c>
      <c r="Y41" s="157">
        <f t="shared" si="6"/>
        <v>-319</v>
      </c>
      <c r="Z41" s="156">
        <f>Поликлиника!CD42</f>
        <v>0</v>
      </c>
      <c r="AA41" s="159">
        <f>'Круглосуточный стационар'!C42</f>
        <v>520</v>
      </c>
      <c r="AB41" s="159">
        <f>'Круглосуточный стационар'!E42</f>
        <v>520</v>
      </c>
      <c r="AC41" s="157">
        <f t="shared" si="7"/>
        <v>0</v>
      </c>
      <c r="AD41" s="159">
        <f>'Круглосуточный стационар'!K42</f>
        <v>0</v>
      </c>
      <c r="AE41" s="159">
        <f>'Круглосуточный стационар'!Q42</f>
        <v>0</v>
      </c>
      <c r="AF41" s="159">
        <f>'Круглосуточный стационар'!S42</f>
        <v>0</v>
      </c>
      <c r="AG41" s="157">
        <f t="shared" si="8"/>
        <v>0</v>
      </c>
      <c r="AH41" s="159">
        <f>'Круглосуточный стационар'!Y42</f>
        <v>0</v>
      </c>
      <c r="AI41" s="156">
        <f>'Дневной стационар'!C42</f>
        <v>209</v>
      </c>
      <c r="AJ41" s="156">
        <f>'Дневной стационар'!E42</f>
        <v>209</v>
      </c>
      <c r="AK41" s="157">
        <f t="shared" si="9"/>
        <v>0</v>
      </c>
      <c r="AL41" s="160">
        <f>'Дневной стационар'!K42</f>
        <v>0</v>
      </c>
      <c r="AM41" s="156">
        <f>[5]План!$AD35</f>
        <v>0</v>
      </c>
      <c r="AN41" s="156" t="e">
        <f>[6]План!$AE35</f>
        <v>#REF!</v>
      </c>
      <c r="AO41" s="161"/>
      <c r="AP41" s="157" t="e">
        <f t="shared" si="0"/>
        <v>#REF!</v>
      </c>
      <c r="AQ41" s="162"/>
      <c r="AR41" s="163"/>
      <c r="AS41" s="164"/>
    </row>
    <row r="42" spans="1:45" x14ac:dyDescent="0.25">
      <c r="A42" s="153">
        <v>30</v>
      </c>
      <c r="B42" s="165" t="str">
        <f>'Скорая медицинская помощь'!B43</f>
        <v>Озерновская РБ</v>
      </c>
      <c r="C42" s="155">
        <f>'Скорая медицинская помощь'!C43</f>
        <v>1609</v>
      </c>
      <c r="D42" s="156">
        <f>'Скорая медицинская помощь'!E43</f>
        <v>1609</v>
      </c>
      <c r="E42" s="157">
        <f t="shared" si="1"/>
        <v>0</v>
      </c>
      <c r="F42" s="158">
        <f>'Скорая медицинская помощь'!K43</f>
        <v>0</v>
      </c>
      <c r="G42" s="156">
        <f>Поликлиника!C43</f>
        <v>509</v>
      </c>
      <c r="H42" s="156">
        <f>Поликлиника!E43</f>
        <v>509</v>
      </c>
      <c r="I42" s="157">
        <f t="shared" si="2"/>
        <v>0</v>
      </c>
      <c r="J42" s="156">
        <f>Поликлиника!L43</f>
        <v>0</v>
      </c>
      <c r="K42" s="156">
        <f>Поликлиника!R43</f>
        <v>3070</v>
      </c>
      <c r="L42" s="156">
        <f>Поликлиника!V43</f>
        <v>2370</v>
      </c>
      <c r="M42" s="157">
        <f t="shared" si="3"/>
        <v>-700</v>
      </c>
      <c r="N42" s="156">
        <f>Поликлиника!AH43</f>
        <v>0</v>
      </c>
      <c r="O42" s="158">
        <f>Поликлиника!AT43</f>
        <v>513</v>
      </c>
      <c r="P42" s="158">
        <f>Поликлиника!AV43</f>
        <v>513</v>
      </c>
      <c r="Q42" s="157">
        <f t="shared" si="4"/>
        <v>0</v>
      </c>
      <c r="R42" s="158">
        <f>Поликлиника!BB43</f>
        <v>0</v>
      </c>
      <c r="S42" s="156">
        <f>Поликлиника!BH43</f>
        <v>2152</v>
      </c>
      <c r="T42" s="156">
        <f>Поликлиника!BJ43</f>
        <v>2152</v>
      </c>
      <c r="U42" s="157">
        <f t="shared" si="5"/>
        <v>0</v>
      </c>
      <c r="V42" s="156">
        <f>Поликлиника!BP43</f>
        <v>0</v>
      </c>
      <c r="W42" s="158">
        <f>Поликлиника!BV43</f>
        <v>181</v>
      </c>
      <c r="X42" s="158">
        <f>Поликлиника!BX43</f>
        <v>93</v>
      </c>
      <c r="Y42" s="157">
        <f t="shared" si="6"/>
        <v>-88</v>
      </c>
      <c r="Z42" s="156">
        <f>Поликлиника!CD43</f>
        <v>0</v>
      </c>
      <c r="AA42" s="159">
        <f>'Круглосуточный стационар'!C43</f>
        <v>255</v>
      </c>
      <c r="AB42" s="159">
        <f>'Круглосуточный стационар'!E43</f>
        <v>255</v>
      </c>
      <c r="AC42" s="157">
        <f t="shared" si="7"/>
        <v>0</v>
      </c>
      <c r="AD42" s="159">
        <f>'Круглосуточный стационар'!K43</f>
        <v>0</v>
      </c>
      <c r="AE42" s="159">
        <f>'Круглосуточный стационар'!Q43</f>
        <v>0</v>
      </c>
      <c r="AF42" s="159">
        <f>'Круглосуточный стационар'!S43</f>
        <v>0</v>
      </c>
      <c r="AG42" s="157">
        <f t="shared" si="8"/>
        <v>0</v>
      </c>
      <c r="AH42" s="159">
        <f>'Круглосуточный стационар'!Y43</f>
        <v>0</v>
      </c>
      <c r="AI42" s="156">
        <f>'Дневной стационар'!C43</f>
        <v>144</v>
      </c>
      <c r="AJ42" s="156">
        <f>'Дневной стационар'!E43</f>
        <v>144</v>
      </c>
      <c r="AK42" s="157">
        <f t="shared" si="9"/>
        <v>0</v>
      </c>
      <c r="AL42" s="160">
        <f>'Дневной стационар'!K43</f>
        <v>0</v>
      </c>
      <c r="AM42" s="156">
        <f>[5]План!$AD36</f>
        <v>0</v>
      </c>
      <c r="AN42" s="156">
        <f>[6]План!$AE36</f>
        <v>0</v>
      </c>
      <c r="AO42" s="161"/>
      <c r="AP42" s="157">
        <f t="shared" si="0"/>
        <v>0</v>
      </c>
      <c r="AQ42" s="162"/>
      <c r="AR42" s="163"/>
      <c r="AS42" s="164"/>
    </row>
    <row r="43" spans="1:45" s="168" customFormat="1" ht="15.75" customHeight="1" x14ac:dyDescent="0.25">
      <c r="A43" s="153">
        <v>31</v>
      </c>
      <c r="B43" s="165" t="str">
        <f>'Скорая медицинская помощь'!B44</f>
        <v>Мильковская РБ</v>
      </c>
      <c r="C43" s="155">
        <f>'Скорая медицинская помощь'!C44</f>
        <v>1616</v>
      </c>
      <c r="D43" s="156">
        <f>'Скорая медицинская помощь'!E44</f>
        <v>1616</v>
      </c>
      <c r="E43" s="157">
        <f t="shared" si="1"/>
        <v>0</v>
      </c>
      <c r="F43" s="158">
        <f>'Скорая медицинская помощь'!K44</f>
        <v>0</v>
      </c>
      <c r="G43" s="156">
        <f>Поликлиника!C44</f>
        <v>3551</v>
      </c>
      <c r="H43" s="156">
        <f>Поликлиника!E44</f>
        <v>3551</v>
      </c>
      <c r="I43" s="157">
        <f t="shared" si="2"/>
        <v>0</v>
      </c>
      <c r="J43" s="156">
        <f>Поликлиника!L44</f>
        <v>0</v>
      </c>
      <c r="K43" s="156">
        <f>Поликлиника!R44</f>
        <v>28200</v>
      </c>
      <c r="L43" s="156">
        <f>Поликлиника!V44</f>
        <v>28200</v>
      </c>
      <c r="M43" s="157">
        <f t="shared" si="3"/>
        <v>0</v>
      </c>
      <c r="N43" s="156">
        <f>Поликлиника!AH44</f>
        <v>1470</v>
      </c>
      <c r="O43" s="158">
        <f>Поликлиника!AT44</f>
        <v>9390</v>
      </c>
      <c r="P43" s="158">
        <f>Поликлиника!AV44</f>
        <v>9390</v>
      </c>
      <c r="Q43" s="157">
        <f t="shared" si="4"/>
        <v>0</v>
      </c>
      <c r="R43" s="158">
        <f>Поликлиника!BB44</f>
        <v>0</v>
      </c>
      <c r="S43" s="156">
        <f>Поликлиника!BH44</f>
        <v>13924</v>
      </c>
      <c r="T43" s="156">
        <f>Поликлиника!BJ44</f>
        <v>13924</v>
      </c>
      <c r="U43" s="157">
        <f t="shared" si="5"/>
        <v>0</v>
      </c>
      <c r="V43" s="156">
        <f>Поликлиника!BP44</f>
        <v>0</v>
      </c>
      <c r="W43" s="158">
        <f>Поликлиника!BV44</f>
        <v>747</v>
      </c>
      <c r="X43" s="158">
        <f>Поликлиника!BX44</f>
        <v>531</v>
      </c>
      <c r="Y43" s="157">
        <f t="shared" si="6"/>
        <v>-216</v>
      </c>
      <c r="Z43" s="156">
        <f>Поликлиника!CD44</f>
        <v>0</v>
      </c>
      <c r="AA43" s="159">
        <f>'Круглосуточный стационар'!C44</f>
        <v>837</v>
      </c>
      <c r="AB43" s="159">
        <f>'Круглосуточный стационар'!E44</f>
        <v>837</v>
      </c>
      <c r="AC43" s="157">
        <f t="shared" si="7"/>
        <v>0</v>
      </c>
      <c r="AD43" s="159">
        <f>'Круглосуточный стационар'!K44</f>
        <v>0</v>
      </c>
      <c r="AE43" s="159">
        <f>'Круглосуточный стационар'!Q44</f>
        <v>0</v>
      </c>
      <c r="AF43" s="159">
        <f>'Круглосуточный стационар'!S44</f>
        <v>0</v>
      </c>
      <c r="AG43" s="157">
        <f t="shared" si="8"/>
        <v>0</v>
      </c>
      <c r="AH43" s="159">
        <f>'Круглосуточный стационар'!Y44</f>
        <v>0</v>
      </c>
      <c r="AI43" s="156">
        <f>'Дневной стационар'!C44</f>
        <v>868</v>
      </c>
      <c r="AJ43" s="156">
        <f>'Дневной стационар'!E44</f>
        <v>868</v>
      </c>
      <c r="AK43" s="157">
        <f t="shared" si="9"/>
        <v>0</v>
      </c>
      <c r="AL43" s="160">
        <f>'Дневной стационар'!K44</f>
        <v>0</v>
      </c>
      <c r="AM43" s="156">
        <f>[5]План!$AD37</f>
        <v>0</v>
      </c>
      <c r="AN43" s="156" t="e">
        <f>[6]План!$AE37</f>
        <v>#REF!</v>
      </c>
      <c r="AO43" s="161"/>
      <c r="AP43" s="157" t="e">
        <f t="shared" si="0"/>
        <v>#REF!</v>
      </c>
      <c r="AQ43" s="162"/>
      <c r="AR43" s="166"/>
      <c r="AS43" s="167"/>
    </row>
    <row r="44" spans="1:45" x14ac:dyDescent="0.25">
      <c r="A44" s="153">
        <v>32</v>
      </c>
      <c r="B44" s="165" t="str">
        <f>'Скорая медицинская помощь'!B45</f>
        <v>Быстринская РБ</v>
      </c>
      <c r="C44" s="155">
        <f>'Скорая медицинская помощь'!C45</f>
        <v>649</v>
      </c>
      <c r="D44" s="156">
        <f>'Скорая медицинская помощь'!E45</f>
        <v>649</v>
      </c>
      <c r="E44" s="157">
        <f t="shared" si="1"/>
        <v>0</v>
      </c>
      <c r="F44" s="158">
        <f>'Скорая медицинская помощь'!K45</f>
        <v>0</v>
      </c>
      <c r="G44" s="156">
        <f>Поликлиника!C45</f>
        <v>540</v>
      </c>
      <c r="H44" s="156">
        <f>Поликлиника!E45</f>
        <v>540</v>
      </c>
      <c r="I44" s="157">
        <f t="shared" si="2"/>
        <v>0</v>
      </c>
      <c r="J44" s="156">
        <f>Поликлиника!L45</f>
        <v>0</v>
      </c>
      <c r="K44" s="156">
        <f>Поликлиника!R45</f>
        <v>4940</v>
      </c>
      <c r="L44" s="156">
        <f>Поликлиника!V45</f>
        <v>4940</v>
      </c>
      <c r="M44" s="157">
        <f t="shared" si="3"/>
        <v>0</v>
      </c>
      <c r="N44" s="156">
        <f>Поликлиника!AH45</f>
        <v>0</v>
      </c>
      <c r="O44" s="158">
        <f>Поликлиника!AT45</f>
        <v>1492</v>
      </c>
      <c r="P44" s="158">
        <f>Поликлиника!AV45</f>
        <v>1492</v>
      </c>
      <c r="Q44" s="157">
        <f t="shared" si="4"/>
        <v>0</v>
      </c>
      <c r="R44" s="158">
        <f>Поликлиника!BB45</f>
        <v>0</v>
      </c>
      <c r="S44" s="156">
        <f>Поликлиника!BH45</f>
        <v>9004</v>
      </c>
      <c r="T44" s="156">
        <f>Поликлиника!BJ45</f>
        <v>9004</v>
      </c>
      <c r="U44" s="157">
        <f t="shared" si="5"/>
        <v>0</v>
      </c>
      <c r="V44" s="156">
        <f>Поликлиника!BP45</f>
        <v>0</v>
      </c>
      <c r="W44" s="158">
        <f>Поликлиника!BV45</f>
        <v>113</v>
      </c>
      <c r="X44" s="158">
        <f>Поликлиника!BX45</f>
        <v>113</v>
      </c>
      <c r="Y44" s="157">
        <f t="shared" si="6"/>
        <v>0</v>
      </c>
      <c r="Z44" s="156">
        <f>Поликлиника!CD45</f>
        <v>0</v>
      </c>
      <c r="AA44" s="159">
        <f>'Круглосуточный стационар'!C45</f>
        <v>290</v>
      </c>
      <c r="AB44" s="159">
        <f>'Круглосуточный стационар'!E45</f>
        <v>290</v>
      </c>
      <c r="AC44" s="157">
        <f t="shared" si="7"/>
        <v>0</v>
      </c>
      <c r="AD44" s="159">
        <f>'Круглосуточный стационар'!K45</f>
        <v>0</v>
      </c>
      <c r="AE44" s="159">
        <f>'Круглосуточный стационар'!Q45</f>
        <v>0</v>
      </c>
      <c r="AF44" s="159">
        <f>'Круглосуточный стационар'!S45</f>
        <v>0</v>
      </c>
      <c r="AG44" s="157">
        <f t="shared" si="8"/>
        <v>0</v>
      </c>
      <c r="AH44" s="159">
        <f>'Круглосуточный стационар'!Y45</f>
        <v>0</v>
      </c>
      <c r="AI44" s="156">
        <f>'Дневной стационар'!C45</f>
        <v>233</v>
      </c>
      <c r="AJ44" s="156">
        <f>'Дневной стационар'!E45</f>
        <v>233</v>
      </c>
      <c r="AK44" s="157">
        <f t="shared" si="9"/>
        <v>0</v>
      </c>
      <c r="AL44" s="160">
        <f>'Дневной стационар'!K45</f>
        <v>0</v>
      </c>
      <c r="AM44" s="156">
        <f>[5]План!$AD38</f>
        <v>0</v>
      </c>
      <c r="AN44" s="156">
        <f>[6]План!$AE38</f>
        <v>0</v>
      </c>
      <c r="AO44" s="161"/>
      <c r="AP44" s="157">
        <f t="shared" si="0"/>
        <v>0</v>
      </c>
      <c r="AQ44" s="162"/>
      <c r="AR44" s="163"/>
      <c r="AS44" s="164"/>
    </row>
    <row r="45" spans="1:45" s="168" customFormat="1" x14ac:dyDescent="0.25">
      <c r="A45" s="153">
        <v>33</v>
      </c>
      <c r="B45" s="165" t="str">
        <f>'Скорая медицинская помощь'!B46</f>
        <v>Соболевская РБ</v>
      </c>
      <c r="C45" s="155">
        <f>'Скорая медицинская помощь'!C46</f>
        <v>547</v>
      </c>
      <c r="D45" s="156">
        <f>'Скорая медицинская помощь'!E46</f>
        <v>547</v>
      </c>
      <c r="E45" s="157">
        <f t="shared" si="1"/>
        <v>0</v>
      </c>
      <c r="F45" s="158">
        <f>'Скорая медицинская помощь'!K46</f>
        <v>0</v>
      </c>
      <c r="G45" s="156">
        <f>Поликлиника!C46</f>
        <v>451</v>
      </c>
      <c r="H45" s="156">
        <f>Поликлиника!E46</f>
        <v>451</v>
      </c>
      <c r="I45" s="157">
        <f t="shared" si="2"/>
        <v>0</v>
      </c>
      <c r="J45" s="156">
        <f>Поликлиника!L46</f>
        <v>0</v>
      </c>
      <c r="K45" s="156">
        <f>Поликлиника!R46</f>
        <v>4125</v>
      </c>
      <c r="L45" s="156">
        <f>Поликлиника!V46</f>
        <v>4125</v>
      </c>
      <c r="M45" s="157">
        <f t="shared" si="3"/>
        <v>0</v>
      </c>
      <c r="N45" s="156">
        <f>Поликлиника!AH46</f>
        <v>0</v>
      </c>
      <c r="O45" s="158">
        <f>Поликлиника!AT46</f>
        <v>1585</v>
      </c>
      <c r="P45" s="158">
        <f>Поликлиника!AV46</f>
        <v>1585</v>
      </c>
      <c r="Q45" s="157">
        <f t="shared" si="4"/>
        <v>0</v>
      </c>
      <c r="R45" s="158">
        <f>Поликлиника!BB46</f>
        <v>0</v>
      </c>
      <c r="S45" s="156">
        <f>Поликлиника!BH46</f>
        <v>2910</v>
      </c>
      <c r="T45" s="156">
        <f>Поликлиника!BJ46</f>
        <v>2910</v>
      </c>
      <c r="U45" s="157">
        <f t="shared" si="5"/>
        <v>0</v>
      </c>
      <c r="V45" s="156">
        <f>Поликлиника!BP46</f>
        <v>0</v>
      </c>
      <c r="W45" s="158">
        <f>Поликлиника!BV46</f>
        <v>110</v>
      </c>
      <c r="X45" s="158">
        <f>Поликлиника!BX46</f>
        <v>88</v>
      </c>
      <c r="Y45" s="157">
        <f t="shared" si="6"/>
        <v>-22</v>
      </c>
      <c r="Z45" s="156">
        <f>Поликлиника!CD46</f>
        <v>0</v>
      </c>
      <c r="AA45" s="159">
        <f>'Круглосуточный стационар'!C46</f>
        <v>266</v>
      </c>
      <c r="AB45" s="159">
        <f>'Круглосуточный стационар'!E46</f>
        <v>266</v>
      </c>
      <c r="AC45" s="157">
        <f t="shared" si="7"/>
        <v>0</v>
      </c>
      <c r="AD45" s="159">
        <f>'Круглосуточный стационар'!K46</f>
        <v>0</v>
      </c>
      <c r="AE45" s="159">
        <f>'Круглосуточный стационар'!Q46</f>
        <v>0</v>
      </c>
      <c r="AF45" s="159">
        <f>'Круглосуточный стационар'!S46</f>
        <v>0</v>
      </c>
      <c r="AG45" s="157">
        <f t="shared" si="8"/>
        <v>0</v>
      </c>
      <c r="AH45" s="159">
        <f>'Круглосуточный стационар'!Y46</f>
        <v>0</v>
      </c>
      <c r="AI45" s="156">
        <f>'Дневной стационар'!C46</f>
        <v>152</v>
      </c>
      <c r="AJ45" s="156">
        <f>'Дневной стационар'!E46</f>
        <v>152</v>
      </c>
      <c r="AK45" s="157">
        <f t="shared" si="9"/>
        <v>0</v>
      </c>
      <c r="AL45" s="160">
        <f>'Дневной стационар'!K46</f>
        <v>0</v>
      </c>
      <c r="AM45" s="156">
        <f>[5]План!$AD39</f>
        <v>0</v>
      </c>
      <c r="AN45" s="156" t="e">
        <f>[6]План!$AE39</f>
        <v>#REF!</v>
      </c>
      <c r="AO45" s="161"/>
      <c r="AP45" s="157" t="e">
        <f t="shared" si="0"/>
        <v>#REF!</v>
      </c>
      <c r="AQ45" s="162"/>
      <c r="AR45" s="166"/>
      <c r="AS45" s="167"/>
    </row>
    <row r="46" spans="1:45" x14ac:dyDescent="0.25">
      <c r="A46" s="153">
        <v>34</v>
      </c>
      <c r="B46" s="165" t="str">
        <f>'Скорая медицинская помощь'!B47</f>
        <v>Корякская ОБ</v>
      </c>
      <c r="C46" s="155">
        <f>'Скорая медицинская помощь'!C47</f>
        <v>1452</v>
      </c>
      <c r="D46" s="156">
        <f>'Скорая медицинская помощь'!E47</f>
        <v>1452</v>
      </c>
      <c r="E46" s="157">
        <f t="shared" si="1"/>
        <v>0</v>
      </c>
      <c r="F46" s="158">
        <f>'Скорая медицинская помощь'!K47</f>
        <v>0</v>
      </c>
      <c r="G46" s="156">
        <f>Поликлиника!C47</f>
        <v>1951</v>
      </c>
      <c r="H46" s="156">
        <f>Поликлиника!E47</f>
        <v>1951</v>
      </c>
      <c r="I46" s="157">
        <f t="shared" si="2"/>
        <v>0</v>
      </c>
      <c r="J46" s="156">
        <f>Поликлиника!L47</f>
        <v>0</v>
      </c>
      <c r="K46" s="156">
        <f>Поликлиника!R47</f>
        <v>14280</v>
      </c>
      <c r="L46" s="156">
        <f>Поликлиника!V47</f>
        <v>14930</v>
      </c>
      <c r="M46" s="157">
        <f t="shared" si="3"/>
        <v>650</v>
      </c>
      <c r="N46" s="156">
        <f>Поликлиника!AH47</f>
        <v>650</v>
      </c>
      <c r="O46" s="158">
        <f>Поликлиника!AT47</f>
        <v>7898</v>
      </c>
      <c r="P46" s="158">
        <f>Поликлиника!AV47</f>
        <v>7898</v>
      </c>
      <c r="Q46" s="157">
        <f t="shared" si="4"/>
        <v>0</v>
      </c>
      <c r="R46" s="158">
        <f>Поликлиника!BB47</f>
        <v>0</v>
      </c>
      <c r="S46" s="156">
        <f>Поликлиника!BH47</f>
        <v>9526</v>
      </c>
      <c r="T46" s="156">
        <f>Поликлиника!BJ47</f>
        <v>9526</v>
      </c>
      <c r="U46" s="157">
        <f t="shared" si="5"/>
        <v>0</v>
      </c>
      <c r="V46" s="156">
        <f>Поликлиника!BP47</f>
        <v>0</v>
      </c>
      <c r="W46" s="158">
        <f>Поликлиника!BV47</f>
        <v>267</v>
      </c>
      <c r="X46" s="158">
        <f>Поликлиника!BX47</f>
        <v>181</v>
      </c>
      <c r="Y46" s="157">
        <f t="shared" si="6"/>
        <v>-86</v>
      </c>
      <c r="Z46" s="156">
        <f>Поликлиника!CD47</f>
        <v>0</v>
      </c>
      <c r="AA46" s="159">
        <f>'Круглосуточный стационар'!C47</f>
        <v>772</v>
      </c>
      <c r="AB46" s="159">
        <f>'Круглосуточный стационар'!E47</f>
        <v>772</v>
      </c>
      <c r="AC46" s="157">
        <f t="shared" si="7"/>
        <v>0</v>
      </c>
      <c r="AD46" s="159">
        <f>'Круглосуточный стационар'!K47</f>
        <v>0</v>
      </c>
      <c r="AE46" s="159">
        <f>'Круглосуточный стационар'!Q47</f>
        <v>0</v>
      </c>
      <c r="AF46" s="159">
        <f>'Круглосуточный стационар'!S47</f>
        <v>0</v>
      </c>
      <c r="AG46" s="157">
        <f t="shared" si="8"/>
        <v>0</v>
      </c>
      <c r="AH46" s="159">
        <f>'Круглосуточный стационар'!Y47</f>
        <v>0</v>
      </c>
      <c r="AI46" s="156">
        <f>'Дневной стационар'!C47</f>
        <v>490</v>
      </c>
      <c r="AJ46" s="156">
        <f>'Дневной стационар'!E47</f>
        <v>490</v>
      </c>
      <c r="AK46" s="157">
        <f t="shared" si="9"/>
        <v>0</v>
      </c>
      <c r="AL46" s="160">
        <f>'Дневной стационар'!K47</f>
        <v>0</v>
      </c>
      <c r="AM46" s="156">
        <f>[5]План!$AD40</f>
        <v>0</v>
      </c>
      <c r="AN46" s="156">
        <f>[6]План!$AE40</f>
        <v>0</v>
      </c>
      <c r="AO46" s="161"/>
      <c r="AP46" s="157">
        <f t="shared" si="0"/>
        <v>0</v>
      </c>
      <c r="AQ46" s="162"/>
      <c r="AR46" s="163"/>
      <c r="AS46" s="164"/>
    </row>
    <row r="47" spans="1:45" x14ac:dyDescent="0.25">
      <c r="A47" s="153">
        <v>35</v>
      </c>
      <c r="B47" s="165" t="str">
        <f>'Скорая медицинская помощь'!B48</f>
        <v>Тигильская РБ</v>
      </c>
      <c r="C47" s="155">
        <f>'Скорая медицинская помощь'!C48</f>
        <v>1390</v>
      </c>
      <c r="D47" s="156">
        <f>'Скорая медицинская помощь'!E48</f>
        <v>1390</v>
      </c>
      <c r="E47" s="157">
        <f t="shared" si="1"/>
        <v>0</v>
      </c>
      <c r="F47" s="158">
        <f>'Скорая медицинская помощь'!K48</f>
        <v>0</v>
      </c>
      <c r="G47" s="156">
        <f>Поликлиника!C48</f>
        <v>1224</v>
      </c>
      <c r="H47" s="156">
        <f>Поликлиника!E48</f>
        <v>1224</v>
      </c>
      <c r="I47" s="157">
        <f t="shared" si="2"/>
        <v>0</v>
      </c>
      <c r="J47" s="156">
        <f>Поликлиника!L48</f>
        <v>0</v>
      </c>
      <c r="K47" s="156">
        <f>Поликлиника!R48</f>
        <v>8140</v>
      </c>
      <c r="L47" s="156">
        <f>Поликлиника!V48</f>
        <v>8940</v>
      </c>
      <c r="M47" s="157">
        <f t="shared" si="3"/>
        <v>800</v>
      </c>
      <c r="N47" s="156">
        <f>Поликлиника!AH48</f>
        <v>800</v>
      </c>
      <c r="O47" s="158">
        <f>Поликлиника!AT48</f>
        <v>1459</v>
      </c>
      <c r="P47" s="158">
        <f>Поликлиника!AV48</f>
        <v>1459</v>
      </c>
      <c r="Q47" s="157">
        <f t="shared" si="4"/>
        <v>0</v>
      </c>
      <c r="R47" s="158">
        <f>Поликлиника!BB48</f>
        <v>0</v>
      </c>
      <c r="S47" s="156">
        <f>Поликлиника!BH48</f>
        <v>7142</v>
      </c>
      <c r="T47" s="156">
        <f>Поликлиника!BJ48</f>
        <v>7142</v>
      </c>
      <c r="U47" s="157">
        <f t="shared" si="5"/>
        <v>0</v>
      </c>
      <c r="V47" s="156">
        <f>Поликлиника!BP48</f>
        <v>0</v>
      </c>
      <c r="W47" s="158">
        <f>Поликлиника!BV48</f>
        <v>320</v>
      </c>
      <c r="X47" s="158">
        <f>Поликлиника!BX48</f>
        <v>165</v>
      </c>
      <c r="Y47" s="157">
        <f t="shared" si="6"/>
        <v>-155</v>
      </c>
      <c r="Z47" s="156">
        <f>Поликлиника!CD48</f>
        <v>0</v>
      </c>
      <c r="AA47" s="159">
        <f>'Круглосуточный стационар'!C48</f>
        <v>320</v>
      </c>
      <c r="AB47" s="159">
        <f>'Круглосуточный стационар'!E48</f>
        <v>320</v>
      </c>
      <c r="AC47" s="157">
        <f t="shared" si="7"/>
        <v>0</v>
      </c>
      <c r="AD47" s="159">
        <f>'Круглосуточный стационар'!K48</f>
        <v>0</v>
      </c>
      <c r="AE47" s="159">
        <f>'Круглосуточный стационар'!Q48</f>
        <v>0</v>
      </c>
      <c r="AF47" s="159">
        <f>'Круглосуточный стационар'!S48</f>
        <v>0</v>
      </c>
      <c r="AG47" s="157">
        <f t="shared" si="8"/>
        <v>0</v>
      </c>
      <c r="AH47" s="159">
        <f>'Круглосуточный стационар'!Y48</f>
        <v>0</v>
      </c>
      <c r="AI47" s="156">
        <f>'Дневной стационар'!C48</f>
        <v>225</v>
      </c>
      <c r="AJ47" s="156">
        <f>'Дневной стационар'!E48</f>
        <v>225</v>
      </c>
      <c r="AK47" s="157">
        <f t="shared" si="9"/>
        <v>0</v>
      </c>
      <c r="AL47" s="160">
        <f>'Дневной стационар'!K48</f>
        <v>0</v>
      </c>
      <c r="AM47" s="156">
        <f>[5]План!$AD41</f>
        <v>0</v>
      </c>
      <c r="AN47" s="156">
        <f>[6]План!$AE41</f>
        <v>0</v>
      </c>
      <c r="AO47" s="161"/>
      <c r="AP47" s="157">
        <f t="shared" si="0"/>
        <v>0</v>
      </c>
      <c r="AQ47" s="162"/>
      <c r="AR47" s="163"/>
      <c r="AS47" s="164"/>
    </row>
    <row r="48" spans="1:45" x14ac:dyDescent="0.25">
      <c r="A48" s="153">
        <v>36</v>
      </c>
      <c r="B48" s="165" t="str">
        <f>'Скорая медицинская помощь'!B49</f>
        <v>Олюторская РБ</v>
      </c>
      <c r="C48" s="155">
        <f>'Скорая медицинская помощь'!C49</f>
        <v>1062</v>
      </c>
      <c r="D48" s="156">
        <f>'Скорая медицинская помощь'!E49</f>
        <v>1062</v>
      </c>
      <c r="E48" s="157">
        <f t="shared" si="1"/>
        <v>0</v>
      </c>
      <c r="F48" s="158">
        <f>'Скорая медицинская помощь'!K49</f>
        <v>0</v>
      </c>
      <c r="G48" s="156">
        <f>Поликлиника!C49</f>
        <v>1409</v>
      </c>
      <c r="H48" s="156">
        <f>Поликлиника!E49</f>
        <v>1409</v>
      </c>
      <c r="I48" s="157">
        <f t="shared" si="2"/>
        <v>0</v>
      </c>
      <c r="J48" s="156">
        <f>Поликлиника!L49</f>
        <v>0</v>
      </c>
      <c r="K48" s="156">
        <f>Поликлиника!R49</f>
        <v>8140</v>
      </c>
      <c r="L48" s="156">
        <f>Поликлиника!V49</f>
        <v>5140</v>
      </c>
      <c r="M48" s="157">
        <f t="shared" si="3"/>
        <v>-3000</v>
      </c>
      <c r="N48" s="156">
        <f>Поликлиника!AH49</f>
        <v>0</v>
      </c>
      <c r="O48" s="158">
        <f>Поликлиника!AT49</f>
        <v>1308</v>
      </c>
      <c r="P48" s="158">
        <f>Поликлиника!AV49</f>
        <v>1308</v>
      </c>
      <c r="Q48" s="157">
        <f t="shared" si="4"/>
        <v>0</v>
      </c>
      <c r="R48" s="158">
        <f>Поликлиника!BB49</f>
        <v>0</v>
      </c>
      <c r="S48" s="156">
        <f>Поликлиника!BH49</f>
        <v>4726</v>
      </c>
      <c r="T48" s="156">
        <f>Поликлиника!BJ49</f>
        <v>4726</v>
      </c>
      <c r="U48" s="157">
        <f t="shared" si="5"/>
        <v>0</v>
      </c>
      <c r="V48" s="156">
        <f>Поликлиника!BP49</f>
        <v>0</v>
      </c>
      <c r="W48" s="158">
        <f>Поликлиника!BV49</f>
        <v>345</v>
      </c>
      <c r="X48" s="158">
        <f>Поликлиника!BX49</f>
        <v>295</v>
      </c>
      <c r="Y48" s="157">
        <f t="shared" si="6"/>
        <v>-50</v>
      </c>
      <c r="Z48" s="156">
        <f>Поликлиника!CD49</f>
        <v>0</v>
      </c>
      <c r="AA48" s="159">
        <f>'Круглосуточный стационар'!C49</f>
        <v>440</v>
      </c>
      <c r="AB48" s="159">
        <f>'Круглосуточный стационар'!E49</f>
        <v>440</v>
      </c>
      <c r="AC48" s="157">
        <f t="shared" si="7"/>
        <v>0</v>
      </c>
      <c r="AD48" s="159">
        <f>'Круглосуточный стационар'!K49</f>
        <v>0</v>
      </c>
      <c r="AE48" s="159">
        <f>'Круглосуточный стационар'!Q49</f>
        <v>0</v>
      </c>
      <c r="AF48" s="159">
        <f>'Круглосуточный стационар'!S49</f>
        <v>0</v>
      </c>
      <c r="AG48" s="157">
        <f t="shared" si="8"/>
        <v>0</v>
      </c>
      <c r="AH48" s="159">
        <f>'Круглосуточный стационар'!Y49</f>
        <v>0</v>
      </c>
      <c r="AI48" s="156">
        <f>'Дневной стационар'!C49</f>
        <v>340</v>
      </c>
      <c r="AJ48" s="156">
        <f>'Дневной стационар'!E49</f>
        <v>340</v>
      </c>
      <c r="AK48" s="157">
        <f t="shared" si="9"/>
        <v>0</v>
      </c>
      <c r="AL48" s="160">
        <f>'Дневной стационар'!K49</f>
        <v>0</v>
      </c>
      <c r="AM48" s="156">
        <f>[5]План!$AD42</f>
        <v>0</v>
      </c>
      <c r="AN48" s="156">
        <f>[6]План!$AE42</f>
        <v>0</v>
      </c>
      <c r="AO48" s="161"/>
      <c r="AP48" s="157">
        <f t="shared" si="0"/>
        <v>0</v>
      </c>
      <c r="AQ48" s="162"/>
      <c r="AR48" s="163"/>
      <c r="AS48" s="164"/>
    </row>
    <row r="49" spans="1:45" x14ac:dyDescent="0.25">
      <c r="A49" s="153">
        <v>37</v>
      </c>
      <c r="B49" s="169" t="str">
        <f>'Скорая медицинская помощь'!B50</f>
        <v>Карагинская РБ</v>
      </c>
      <c r="C49" s="155">
        <f>'Скорая медицинская помощь'!C50</f>
        <v>814</v>
      </c>
      <c r="D49" s="156">
        <f>'Скорая медицинская помощь'!E50</f>
        <v>814</v>
      </c>
      <c r="E49" s="157">
        <f t="shared" si="1"/>
        <v>0</v>
      </c>
      <c r="F49" s="158">
        <f>'Скорая медицинская помощь'!K50</f>
        <v>0</v>
      </c>
      <c r="G49" s="156">
        <f>Поликлиника!C50</f>
        <v>683</v>
      </c>
      <c r="H49" s="156">
        <f>Поликлиника!E50</f>
        <v>683</v>
      </c>
      <c r="I49" s="157">
        <f t="shared" si="2"/>
        <v>0</v>
      </c>
      <c r="J49" s="156">
        <f>Поликлиника!L50</f>
        <v>0</v>
      </c>
      <c r="K49" s="156">
        <f>Поликлиника!R50</f>
        <v>6570</v>
      </c>
      <c r="L49" s="156">
        <f>Поликлиника!V50</f>
        <v>6570</v>
      </c>
      <c r="M49" s="157">
        <f t="shared" si="3"/>
        <v>0</v>
      </c>
      <c r="N49" s="156">
        <f>Поликлиника!AH50</f>
        <v>0</v>
      </c>
      <c r="O49" s="158">
        <f>Поликлиника!AT50</f>
        <v>464</v>
      </c>
      <c r="P49" s="158">
        <f>Поликлиника!AV50</f>
        <v>464</v>
      </c>
      <c r="Q49" s="157">
        <f t="shared" si="4"/>
        <v>0</v>
      </c>
      <c r="R49" s="158">
        <f>Поликлиника!BB50</f>
        <v>0</v>
      </c>
      <c r="S49" s="156">
        <f>Поликлиника!BH50</f>
        <v>3665</v>
      </c>
      <c r="T49" s="156">
        <f>Поликлиника!BJ50</f>
        <v>3665</v>
      </c>
      <c r="U49" s="157">
        <f t="shared" si="5"/>
        <v>0</v>
      </c>
      <c r="V49" s="156">
        <f>Поликлиника!BP50</f>
        <v>0</v>
      </c>
      <c r="W49" s="158">
        <f>Поликлиника!BV50</f>
        <v>158</v>
      </c>
      <c r="X49" s="158">
        <f>Поликлиника!BX50</f>
        <v>158</v>
      </c>
      <c r="Y49" s="157">
        <f t="shared" si="6"/>
        <v>0</v>
      </c>
      <c r="Z49" s="156">
        <f>Поликлиника!CD50</f>
        <v>0</v>
      </c>
      <c r="AA49" s="159">
        <f>'Круглосуточный стационар'!C50</f>
        <v>505</v>
      </c>
      <c r="AB49" s="159">
        <f>'Круглосуточный стационар'!E50</f>
        <v>505</v>
      </c>
      <c r="AC49" s="157">
        <f t="shared" si="7"/>
        <v>0</v>
      </c>
      <c r="AD49" s="159">
        <f>'Круглосуточный стационар'!K50</f>
        <v>0</v>
      </c>
      <c r="AE49" s="159">
        <f>'Круглосуточный стационар'!Q50</f>
        <v>0</v>
      </c>
      <c r="AF49" s="159">
        <f>'Круглосуточный стационар'!S50</f>
        <v>0</v>
      </c>
      <c r="AG49" s="157">
        <f t="shared" si="8"/>
        <v>0</v>
      </c>
      <c r="AH49" s="159">
        <f>'Круглосуточный стационар'!Y50</f>
        <v>0</v>
      </c>
      <c r="AI49" s="156">
        <f>'Дневной стационар'!C50</f>
        <v>80</v>
      </c>
      <c r="AJ49" s="156">
        <f>'Дневной стационар'!E50</f>
        <v>80</v>
      </c>
      <c r="AK49" s="157">
        <f t="shared" si="9"/>
        <v>0</v>
      </c>
      <c r="AL49" s="160">
        <f>'Дневной стационар'!K50</f>
        <v>0</v>
      </c>
      <c r="AM49" s="156">
        <f>[5]План!$AD43</f>
        <v>0</v>
      </c>
      <c r="AN49" s="156">
        <f>[6]План!$AE43</f>
        <v>0</v>
      </c>
      <c r="AO49" s="161"/>
      <c r="AP49" s="157">
        <f t="shared" si="0"/>
        <v>0</v>
      </c>
      <c r="AQ49" s="162"/>
      <c r="AR49" s="163"/>
      <c r="AS49" s="164"/>
    </row>
    <row r="50" spans="1:45" x14ac:dyDescent="0.25">
      <c r="A50" s="153">
        <v>38</v>
      </c>
      <c r="B50" s="165" t="str">
        <f>'Скорая медицинская помощь'!B51</f>
        <v>Пенжинская РБ</v>
      </c>
      <c r="C50" s="155">
        <f>'Скорая медицинская помощь'!C51</f>
        <v>369</v>
      </c>
      <c r="D50" s="156">
        <f>'Скорая медицинская помощь'!E51</f>
        <v>369</v>
      </c>
      <c r="E50" s="157">
        <f t="shared" si="1"/>
        <v>0</v>
      </c>
      <c r="F50" s="158">
        <f>'Скорая медицинская помощь'!K51</f>
        <v>0</v>
      </c>
      <c r="G50" s="156">
        <f>Поликлиника!C51</f>
        <v>0</v>
      </c>
      <c r="H50" s="156">
        <f>Поликлиника!E51</f>
        <v>0</v>
      </c>
      <c r="I50" s="157">
        <f t="shared" si="2"/>
        <v>0</v>
      </c>
      <c r="J50" s="156">
        <f>Поликлиника!L51</f>
        <v>0</v>
      </c>
      <c r="K50" s="156">
        <f>Поликлиника!R51</f>
        <v>1425</v>
      </c>
      <c r="L50" s="156">
        <f>Поликлиника!V51</f>
        <v>1425</v>
      </c>
      <c r="M50" s="157">
        <f t="shared" si="3"/>
        <v>0</v>
      </c>
      <c r="N50" s="156">
        <f>Поликлиника!AH51</f>
        <v>0</v>
      </c>
      <c r="O50" s="158">
        <f>Поликлиника!AT51</f>
        <v>2064</v>
      </c>
      <c r="P50" s="158">
        <f>Поликлиника!AV51</f>
        <v>2064</v>
      </c>
      <c r="Q50" s="157">
        <f t="shared" si="4"/>
        <v>0</v>
      </c>
      <c r="R50" s="158">
        <f>Поликлиника!BB51</f>
        <v>0</v>
      </c>
      <c r="S50" s="156">
        <f>Поликлиника!BH51</f>
        <v>2860</v>
      </c>
      <c r="T50" s="156">
        <f>Поликлиника!BJ51</f>
        <v>2860</v>
      </c>
      <c r="U50" s="157">
        <f t="shared" si="5"/>
        <v>0</v>
      </c>
      <c r="V50" s="156">
        <f>Поликлиника!BP51</f>
        <v>0</v>
      </c>
      <c r="W50" s="158">
        <f>Поликлиника!BV51</f>
        <v>97</v>
      </c>
      <c r="X50" s="158">
        <f>Поликлиника!BX51</f>
        <v>97</v>
      </c>
      <c r="Y50" s="157">
        <f t="shared" si="6"/>
        <v>0</v>
      </c>
      <c r="Z50" s="156">
        <f>Поликлиника!CD51</f>
        <v>0</v>
      </c>
      <c r="AA50" s="159">
        <f>'Круглосуточный стационар'!C51</f>
        <v>310</v>
      </c>
      <c r="AB50" s="159">
        <f>'Круглосуточный стационар'!E51</f>
        <v>310</v>
      </c>
      <c r="AC50" s="157">
        <f t="shared" si="7"/>
        <v>0</v>
      </c>
      <c r="AD50" s="159">
        <f>'Круглосуточный стационар'!K51</f>
        <v>0</v>
      </c>
      <c r="AE50" s="159">
        <f>'Круглосуточный стационар'!Q51</f>
        <v>0</v>
      </c>
      <c r="AF50" s="159">
        <f>'Круглосуточный стационар'!S51</f>
        <v>0</v>
      </c>
      <c r="AG50" s="157">
        <f t="shared" si="8"/>
        <v>0</v>
      </c>
      <c r="AH50" s="159">
        <f>'Круглосуточный стационар'!Y51</f>
        <v>0</v>
      </c>
      <c r="AI50" s="156">
        <f>'Дневной стационар'!C51</f>
        <v>75</v>
      </c>
      <c r="AJ50" s="156">
        <f>'Дневной стационар'!E51</f>
        <v>75</v>
      </c>
      <c r="AK50" s="157">
        <f t="shared" si="9"/>
        <v>0</v>
      </c>
      <c r="AL50" s="160">
        <f>'Дневной стационар'!K51</f>
        <v>0</v>
      </c>
      <c r="AM50" s="156">
        <f>[5]План!$AD44</f>
        <v>0</v>
      </c>
      <c r="AN50" s="156">
        <f>[6]План!$AE44</f>
        <v>0</v>
      </c>
      <c r="AO50" s="161"/>
      <c r="AP50" s="157">
        <f t="shared" si="0"/>
        <v>0</v>
      </c>
      <c r="AQ50" s="162"/>
      <c r="AR50" s="163"/>
      <c r="AS50" s="164"/>
    </row>
    <row r="51" spans="1:45" x14ac:dyDescent="0.25">
      <c r="A51" s="153">
        <v>39</v>
      </c>
      <c r="B51" s="170" t="str">
        <f>'Скорая медицинская помощь'!B52</f>
        <v>Никольская РБ</v>
      </c>
      <c r="C51" s="155">
        <f>'Скорая медицинская помощь'!C52</f>
        <v>0</v>
      </c>
      <c r="D51" s="156">
        <f>'Скорая медицинская помощь'!E52</f>
        <v>0</v>
      </c>
      <c r="E51" s="157">
        <f t="shared" si="1"/>
        <v>0</v>
      </c>
      <c r="F51" s="158">
        <f>'Скорая медицинская помощь'!K52</f>
        <v>0</v>
      </c>
      <c r="G51" s="156">
        <f>Поликлиника!C52</f>
        <v>0</v>
      </c>
      <c r="H51" s="156">
        <f>Поликлиника!E52</f>
        <v>0</v>
      </c>
      <c r="I51" s="157">
        <f t="shared" si="2"/>
        <v>0</v>
      </c>
      <c r="J51" s="156">
        <f>Поликлиника!L52</f>
        <v>0</v>
      </c>
      <c r="K51" s="156">
        <f>Поликлиника!R52</f>
        <v>1895</v>
      </c>
      <c r="L51" s="156">
        <f>Поликлиника!V52</f>
        <v>1980</v>
      </c>
      <c r="M51" s="157">
        <f t="shared" si="3"/>
        <v>85</v>
      </c>
      <c r="N51" s="156">
        <f>Поликлиника!AH52</f>
        <v>85</v>
      </c>
      <c r="O51" s="158">
        <f>Поликлиника!AT52</f>
        <v>0</v>
      </c>
      <c r="P51" s="158">
        <f>Поликлиника!AV52</f>
        <v>0</v>
      </c>
      <c r="Q51" s="157">
        <f t="shared" si="4"/>
        <v>0</v>
      </c>
      <c r="R51" s="158">
        <f>Поликлиника!BB52</f>
        <v>0</v>
      </c>
      <c r="S51" s="156">
        <f>Поликлиника!BH52</f>
        <v>1389</v>
      </c>
      <c r="T51" s="156">
        <f>Поликлиника!BJ52</f>
        <v>1389</v>
      </c>
      <c r="U51" s="157">
        <f t="shared" si="5"/>
        <v>0</v>
      </c>
      <c r="V51" s="156">
        <f>Поликлиника!BP52</f>
        <v>0</v>
      </c>
      <c r="W51" s="158">
        <f>Поликлиника!BV52</f>
        <v>26</v>
      </c>
      <c r="X51" s="158">
        <f>Поликлиника!BX52</f>
        <v>26</v>
      </c>
      <c r="Y51" s="157">
        <f t="shared" si="6"/>
        <v>0</v>
      </c>
      <c r="Z51" s="156">
        <f>Поликлиника!CD52</f>
        <v>0</v>
      </c>
      <c r="AA51" s="159">
        <f>'Круглосуточный стационар'!C52</f>
        <v>120</v>
      </c>
      <c r="AB51" s="159">
        <f>'Круглосуточный стационар'!E52</f>
        <v>120</v>
      </c>
      <c r="AC51" s="157">
        <f t="shared" si="7"/>
        <v>0</v>
      </c>
      <c r="AD51" s="159">
        <f>'Круглосуточный стационар'!K52</f>
        <v>0</v>
      </c>
      <c r="AE51" s="159">
        <f>'Круглосуточный стационар'!Q52</f>
        <v>0</v>
      </c>
      <c r="AF51" s="159">
        <f>'Круглосуточный стационар'!S52</f>
        <v>0</v>
      </c>
      <c r="AG51" s="157">
        <f t="shared" si="8"/>
        <v>0</v>
      </c>
      <c r="AH51" s="159">
        <f>'Круглосуточный стационар'!Y52</f>
        <v>0</v>
      </c>
      <c r="AI51" s="156">
        <f>'Дневной стационар'!C52</f>
        <v>60</v>
      </c>
      <c r="AJ51" s="156">
        <f>'Дневной стационар'!E52</f>
        <v>60</v>
      </c>
      <c r="AK51" s="157">
        <f t="shared" si="9"/>
        <v>0</v>
      </c>
      <c r="AL51" s="160">
        <f>'Дневной стационар'!K52</f>
        <v>0</v>
      </c>
      <c r="AM51" s="156">
        <f>[5]План!$AD45</f>
        <v>0</v>
      </c>
      <c r="AN51" s="156">
        <f>[6]План!$AE45</f>
        <v>0</v>
      </c>
      <c r="AO51" s="161"/>
      <c r="AP51" s="157">
        <f t="shared" si="0"/>
        <v>0</v>
      </c>
      <c r="AQ51" s="162"/>
      <c r="AR51" s="163"/>
      <c r="AS51" s="164"/>
    </row>
    <row r="52" spans="1:45" x14ac:dyDescent="0.25">
      <c r="A52" s="153">
        <v>40</v>
      </c>
      <c r="B52" s="171" t="str">
        <f>'Скорая медицинская помощь'!B53</f>
        <v>Центр мед.профилактики</v>
      </c>
      <c r="C52" s="155">
        <f>'Скорая медицинская помощь'!C53</f>
        <v>0</v>
      </c>
      <c r="D52" s="156">
        <f>'Скорая медицинская помощь'!E53</f>
        <v>0</v>
      </c>
      <c r="E52" s="157">
        <f t="shared" si="1"/>
        <v>0</v>
      </c>
      <c r="F52" s="158">
        <f>'Скорая медицинская помощь'!K53</f>
        <v>0</v>
      </c>
      <c r="G52" s="156">
        <f>Поликлиника!C53</f>
        <v>5001</v>
      </c>
      <c r="H52" s="156">
        <f>Поликлиника!E53</f>
        <v>5001</v>
      </c>
      <c r="I52" s="157">
        <f t="shared" si="2"/>
        <v>0</v>
      </c>
      <c r="J52" s="156">
        <f>Поликлиника!L53</f>
        <v>0</v>
      </c>
      <c r="K52" s="156">
        <f>Поликлиника!R53</f>
        <v>17800</v>
      </c>
      <c r="L52" s="156">
        <f>Поликлиника!V53</f>
        <v>22300</v>
      </c>
      <c r="M52" s="157">
        <f t="shared" si="3"/>
        <v>4500</v>
      </c>
      <c r="N52" s="156">
        <f>Поликлиника!AH53</f>
        <v>4500</v>
      </c>
      <c r="O52" s="158">
        <f>Поликлиника!AT53</f>
        <v>1260</v>
      </c>
      <c r="P52" s="158">
        <f>Поликлиника!AV53</f>
        <v>960</v>
      </c>
      <c r="Q52" s="157">
        <f t="shared" si="4"/>
        <v>-300</v>
      </c>
      <c r="R52" s="158">
        <f>Поликлиника!BB53</f>
        <v>0</v>
      </c>
      <c r="S52" s="156">
        <f>Поликлиника!BH53</f>
        <v>11087</v>
      </c>
      <c r="T52" s="156">
        <f>Поликлиника!BJ53</f>
        <v>11087</v>
      </c>
      <c r="U52" s="157">
        <f t="shared" si="5"/>
        <v>0</v>
      </c>
      <c r="V52" s="156">
        <f>Поликлиника!BP53</f>
        <v>0</v>
      </c>
      <c r="W52" s="158">
        <f>Поликлиника!BV53</f>
        <v>461</v>
      </c>
      <c r="X52" s="158">
        <f>Поликлиника!BX53</f>
        <v>389</v>
      </c>
      <c r="Y52" s="157">
        <f t="shared" si="6"/>
        <v>-72</v>
      </c>
      <c r="Z52" s="156">
        <f>Поликлиника!CD53</f>
        <v>0</v>
      </c>
      <c r="AA52" s="159">
        <f>'Круглосуточный стационар'!C53</f>
        <v>0</v>
      </c>
      <c r="AB52" s="159">
        <f>'Круглосуточный стационар'!E53</f>
        <v>0</v>
      </c>
      <c r="AC52" s="157">
        <f t="shared" si="7"/>
        <v>0</v>
      </c>
      <c r="AD52" s="159">
        <f>'Круглосуточный стационар'!K53</f>
        <v>0</v>
      </c>
      <c r="AE52" s="159">
        <f>'Круглосуточный стационар'!Q53</f>
        <v>0</v>
      </c>
      <c r="AF52" s="159">
        <f>'Круглосуточный стационар'!S53</f>
        <v>0</v>
      </c>
      <c r="AG52" s="157">
        <f t="shared" si="8"/>
        <v>0</v>
      </c>
      <c r="AH52" s="159">
        <f>'Круглосуточный стационар'!Y53</f>
        <v>0</v>
      </c>
      <c r="AI52" s="156">
        <f>'Дневной стационар'!C53</f>
        <v>470</v>
      </c>
      <c r="AJ52" s="156">
        <f>'Дневной стационар'!E53</f>
        <v>500</v>
      </c>
      <c r="AK52" s="157">
        <f t="shared" si="9"/>
        <v>30</v>
      </c>
      <c r="AL52" s="160">
        <f>'Дневной стационар'!K53</f>
        <v>30</v>
      </c>
      <c r="AM52" s="156">
        <f>[5]План!$AD46</f>
        <v>0</v>
      </c>
      <c r="AN52" s="156">
        <f>[6]План!$AE46</f>
        <v>0</v>
      </c>
      <c r="AO52" s="161"/>
      <c r="AP52" s="157">
        <f t="shared" si="0"/>
        <v>0</v>
      </c>
      <c r="AQ52" s="162"/>
      <c r="AR52" s="163"/>
      <c r="AS52" s="164"/>
    </row>
    <row r="53" spans="1:45" x14ac:dyDescent="0.25">
      <c r="A53" s="153">
        <v>41</v>
      </c>
      <c r="B53" s="165" t="str">
        <f>'Скорая медицинская помощь'!B54</f>
        <v>Камч.невролог.кл-ка</v>
      </c>
      <c r="C53" s="155">
        <f>'Скорая медицинская помощь'!C54</f>
        <v>0</v>
      </c>
      <c r="D53" s="156">
        <f>'Скорая медицинская помощь'!E54</f>
        <v>0</v>
      </c>
      <c r="E53" s="157">
        <f t="shared" si="1"/>
        <v>0</v>
      </c>
      <c r="F53" s="158">
        <f>'Скорая медицинская помощь'!K54</f>
        <v>0</v>
      </c>
      <c r="G53" s="156">
        <f>Поликлиника!C54</f>
        <v>0</v>
      </c>
      <c r="H53" s="156">
        <f>Поликлиника!E54</f>
        <v>0</v>
      </c>
      <c r="I53" s="157">
        <f t="shared" si="2"/>
        <v>0</v>
      </c>
      <c r="J53" s="156">
        <f>Поликлиника!L54</f>
        <v>0</v>
      </c>
      <c r="K53" s="156">
        <f>Поликлиника!R54</f>
        <v>0</v>
      </c>
      <c r="L53" s="156">
        <f>Поликлиника!V54</f>
        <v>0</v>
      </c>
      <c r="M53" s="157">
        <f t="shared" si="3"/>
        <v>0</v>
      </c>
      <c r="N53" s="156">
        <f>Поликлиника!AH54</f>
        <v>0</v>
      </c>
      <c r="O53" s="158">
        <f>Поликлиника!AT54</f>
        <v>0</v>
      </c>
      <c r="P53" s="158">
        <f>Поликлиника!AV54</f>
        <v>0</v>
      </c>
      <c r="Q53" s="157">
        <f t="shared" si="4"/>
        <v>0</v>
      </c>
      <c r="R53" s="158">
        <f>Поликлиника!BB54</f>
        <v>0</v>
      </c>
      <c r="S53" s="156">
        <f>Поликлиника!BH54</f>
        <v>0</v>
      </c>
      <c r="T53" s="156">
        <f>Поликлиника!BJ54</f>
        <v>0</v>
      </c>
      <c r="U53" s="157">
        <f t="shared" si="5"/>
        <v>0</v>
      </c>
      <c r="V53" s="156">
        <f>Поликлиника!BP54</f>
        <v>0</v>
      </c>
      <c r="W53" s="158">
        <f>Поликлиника!BV54</f>
        <v>598</v>
      </c>
      <c r="X53" s="158">
        <f>Поликлиника!BX54</f>
        <v>598</v>
      </c>
      <c r="Y53" s="157">
        <f t="shared" si="6"/>
        <v>0</v>
      </c>
      <c r="Z53" s="156">
        <f>Поликлиника!CD54</f>
        <v>0</v>
      </c>
      <c r="AA53" s="159">
        <f>'Круглосуточный стационар'!C54</f>
        <v>0</v>
      </c>
      <c r="AB53" s="159">
        <f>'Круглосуточный стационар'!E54</f>
        <v>0</v>
      </c>
      <c r="AC53" s="157">
        <f t="shared" si="7"/>
        <v>0</v>
      </c>
      <c r="AD53" s="159">
        <f>'Круглосуточный стационар'!K54</f>
        <v>0</v>
      </c>
      <c r="AE53" s="159">
        <f>'Круглосуточный стационар'!Q54</f>
        <v>0</v>
      </c>
      <c r="AF53" s="159">
        <f>'Круглосуточный стационар'!S54</f>
        <v>0</v>
      </c>
      <c r="AG53" s="157">
        <f t="shared" si="8"/>
        <v>0</v>
      </c>
      <c r="AH53" s="159">
        <f>'Круглосуточный стационар'!Y54</f>
        <v>0</v>
      </c>
      <c r="AI53" s="156">
        <f>'Дневной стационар'!C54</f>
        <v>60</v>
      </c>
      <c r="AJ53" s="156">
        <f>'Дневной стационар'!E54</f>
        <v>80</v>
      </c>
      <c r="AK53" s="157">
        <f t="shared" si="9"/>
        <v>20</v>
      </c>
      <c r="AL53" s="160">
        <f>'Дневной стационар'!K54</f>
        <v>20</v>
      </c>
      <c r="AM53" s="156">
        <f>[5]План!$AD47</f>
        <v>0</v>
      </c>
      <c r="AN53" s="156">
        <f>[6]План!$AE47</f>
        <v>0</v>
      </c>
      <c r="AO53" s="161"/>
      <c r="AP53" s="157">
        <f t="shared" si="0"/>
        <v>0</v>
      </c>
      <c r="AQ53" s="162"/>
      <c r="AR53" s="163"/>
      <c r="AS53" s="164"/>
    </row>
    <row r="54" spans="1:45" x14ac:dyDescent="0.25">
      <c r="A54" s="153">
        <v>42</v>
      </c>
      <c r="B54" s="170" t="str">
        <f>'Скорая медицинская помощь'!B55</f>
        <v>ОРМЕДИУМ</v>
      </c>
      <c r="C54" s="155">
        <f>'Скорая медицинская помощь'!C55</f>
        <v>0</v>
      </c>
      <c r="D54" s="156">
        <f>'Скорая медицинская помощь'!E55</f>
        <v>0</v>
      </c>
      <c r="E54" s="157">
        <f t="shared" si="1"/>
        <v>0</v>
      </c>
      <c r="F54" s="158">
        <f>'Скорая медицинская помощь'!K55</f>
        <v>0</v>
      </c>
      <c r="G54" s="156">
        <f>Поликлиника!C55</f>
        <v>0</v>
      </c>
      <c r="H54" s="156">
        <f>Поликлиника!E55</f>
        <v>0</v>
      </c>
      <c r="I54" s="157">
        <f t="shared" si="2"/>
        <v>0</v>
      </c>
      <c r="J54" s="156">
        <f>Поликлиника!L55</f>
        <v>0</v>
      </c>
      <c r="K54" s="156">
        <f>Поликлиника!R55</f>
        <v>0</v>
      </c>
      <c r="L54" s="156">
        <f>Поликлиника!V55</f>
        <v>0</v>
      </c>
      <c r="M54" s="157">
        <f t="shared" si="3"/>
        <v>0</v>
      </c>
      <c r="N54" s="156">
        <f>Поликлиника!AH55</f>
        <v>0</v>
      </c>
      <c r="O54" s="158">
        <f>Поликлиника!AT55</f>
        <v>0</v>
      </c>
      <c r="P54" s="158">
        <f>Поликлиника!AV55</f>
        <v>0</v>
      </c>
      <c r="Q54" s="157">
        <f t="shared" si="4"/>
        <v>0</v>
      </c>
      <c r="R54" s="158">
        <f>Поликлиника!BB55</f>
        <v>0</v>
      </c>
      <c r="S54" s="156">
        <f>Поликлиника!BH55</f>
        <v>0</v>
      </c>
      <c r="T54" s="156">
        <f>Поликлиника!BJ55</f>
        <v>0</v>
      </c>
      <c r="U54" s="157">
        <f t="shared" si="5"/>
        <v>0</v>
      </c>
      <c r="V54" s="156">
        <f>Поликлиника!BP55</f>
        <v>0</v>
      </c>
      <c r="W54" s="158">
        <f>Поликлиника!BV55</f>
        <v>0</v>
      </c>
      <c r="X54" s="158">
        <f>Поликлиника!BX55</f>
        <v>0</v>
      </c>
      <c r="Y54" s="157">
        <f t="shared" si="6"/>
        <v>0</v>
      </c>
      <c r="Z54" s="156">
        <f>Поликлиника!CD55</f>
        <v>0</v>
      </c>
      <c r="AA54" s="159">
        <f>'Круглосуточный стационар'!C55</f>
        <v>0</v>
      </c>
      <c r="AB54" s="159">
        <f>'Круглосуточный стационар'!E55</f>
        <v>0</v>
      </c>
      <c r="AC54" s="157">
        <f t="shared" si="7"/>
        <v>0</v>
      </c>
      <c r="AD54" s="159">
        <f>'Круглосуточный стационар'!K55</f>
        <v>0</v>
      </c>
      <c r="AE54" s="159">
        <f>'Круглосуточный стационар'!Q55</f>
        <v>0</v>
      </c>
      <c r="AF54" s="159">
        <f>'Круглосуточный стационар'!S55</f>
        <v>0</v>
      </c>
      <c r="AG54" s="157">
        <f t="shared" si="8"/>
        <v>0</v>
      </c>
      <c r="AH54" s="159">
        <f>'Круглосуточный стационар'!Y55</f>
        <v>0</v>
      </c>
      <c r="AI54" s="156">
        <f>'Дневной стационар'!C55</f>
        <v>480</v>
      </c>
      <c r="AJ54" s="156">
        <f>'Дневной стационар'!E55</f>
        <v>480</v>
      </c>
      <c r="AK54" s="157">
        <f>AJ54-AI54</f>
        <v>0</v>
      </c>
      <c r="AL54" s="160">
        <f>'Дневной стационар'!K55</f>
        <v>0</v>
      </c>
      <c r="AM54" s="156">
        <f>[5]План!$AD48</f>
        <v>0</v>
      </c>
      <c r="AN54" s="156">
        <f>[6]План!$AE48</f>
        <v>0</v>
      </c>
      <c r="AO54" s="161"/>
      <c r="AP54" s="157">
        <f t="shared" si="0"/>
        <v>0</v>
      </c>
      <c r="AQ54" s="162"/>
      <c r="AR54" s="163"/>
      <c r="AS54" s="164"/>
    </row>
    <row r="55" spans="1:45" x14ac:dyDescent="0.25">
      <c r="A55" s="153">
        <v>43</v>
      </c>
      <c r="B55" s="170" t="str">
        <f>'Скорая медицинская помощь'!B56</f>
        <v>БМК</v>
      </c>
      <c r="C55" s="155">
        <f>'Скорая медицинская помощь'!C56</f>
        <v>0</v>
      </c>
      <c r="D55" s="156">
        <f>'Скорая медицинская помощь'!E56</f>
        <v>0</v>
      </c>
      <c r="E55" s="157">
        <f t="shared" si="1"/>
        <v>0</v>
      </c>
      <c r="F55" s="158">
        <f>'Скорая медицинская помощь'!K56</f>
        <v>0</v>
      </c>
      <c r="G55" s="156">
        <f>Поликлиника!C56</f>
        <v>0</v>
      </c>
      <c r="H55" s="156">
        <f>Поликлиника!E56</f>
        <v>0</v>
      </c>
      <c r="I55" s="157">
        <f t="shared" si="2"/>
        <v>0</v>
      </c>
      <c r="J55" s="156">
        <f>Поликлиника!L56</f>
        <v>0</v>
      </c>
      <c r="K55" s="156">
        <f>Поликлиника!R56</f>
        <v>0</v>
      </c>
      <c r="L55" s="156">
        <f>Поликлиника!V56</f>
        <v>0</v>
      </c>
      <c r="M55" s="157">
        <f t="shared" si="3"/>
        <v>0</v>
      </c>
      <c r="N55" s="156">
        <f>Поликлиника!AH56</f>
        <v>0</v>
      </c>
      <c r="O55" s="158">
        <f>Поликлиника!AT56</f>
        <v>0</v>
      </c>
      <c r="P55" s="158">
        <f>Поликлиника!AV56</f>
        <v>0</v>
      </c>
      <c r="Q55" s="157">
        <f t="shared" si="4"/>
        <v>0</v>
      </c>
      <c r="R55" s="158">
        <f>Поликлиника!BB56</f>
        <v>0</v>
      </c>
      <c r="S55" s="156">
        <f>Поликлиника!BH56</f>
        <v>0</v>
      </c>
      <c r="T55" s="156">
        <f>Поликлиника!BJ56</f>
        <v>0</v>
      </c>
      <c r="U55" s="157">
        <f t="shared" si="5"/>
        <v>0</v>
      </c>
      <c r="V55" s="156">
        <f>Поликлиника!BP56</f>
        <v>0</v>
      </c>
      <c r="W55" s="158">
        <f>Поликлиника!BV56</f>
        <v>0</v>
      </c>
      <c r="X55" s="158">
        <f>Поликлиника!BX56</f>
        <v>0</v>
      </c>
      <c r="Y55" s="157">
        <f t="shared" si="6"/>
        <v>0</v>
      </c>
      <c r="Z55" s="156">
        <f>Поликлиника!CD56</f>
        <v>0</v>
      </c>
      <c r="AA55" s="159">
        <f>'Круглосуточный стационар'!C56</f>
        <v>0</v>
      </c>
      <c r="AB55" s="159">
        <f>'Круглосуточный стационар'!E56</f>
        <v>0</v>
      </c>
      <c r="AC55" s="157">
        <f t="shared" si="7"/>
        <v>0</v>
      </c>
      <c r="AD55" s="159">
        <f>'Круглосуточный стационар'!K56</f>
        <v>0</v>
      </c>
      <c r="AE55" s="159">
        <f>'Круглосуточный стационар'!Q56</f>
        <v>0</v>
      </c>
      <c r="AF55" s="159">
        <f>'Круглосуточный стационар'!S56</f>
        <v>0</v>
      </c>
      <c r="AG55" s="157">
        <f t="shared" si="8"/>
        <v>0</v>
      </c>
      <c r="AH55" s="159">
        <f>'Круглосуточный стационар'!Y56</f>
        <v>0</v>
      </c>
      <c r="AI55" s="156">
        <f>'Дневной стационар'!C56</f>
        <v>672</v>
      </c>
      <c r="AJ55" s="156">
        <f>'Дневной стационар'!E56</f>
        <v>590</v>
      </c>
      <c r="AK55" s="157">
        <f t="shared" si="9"/>
        <v>-82</v>
      </c>
      <c r="AL55" s="160">
        <f>'Дневной стационар'!K56</f>
        <v>-82</v>
      </c>
      <c r="AM55" s="156">
        <f>[5]План!$AD49</f>
        <v>0</v>
      </c>
      <c r="AN55" s="156">
        <f>[6]План!$AE49</f>
        <v>0</v>
      </c>
      <c r="AO55" s="161"/>
      <c r="AP55" s="157">
        <f t="shared" si="0"/>
        <v>0</v>
      </c>
      <c r="AQ55" s="162"/>
      <c r="AR55" s="163"/>
      <c r="AS55" s="164"/>
    </row>
    <row r="56" spans="1:45" x14ac:dyDescent="0.25">
      <c r="A56" s="153">
        <v>44</v>
      </c>
      <c r="B56" s="172" t="str">
        <f>'Скорая медицинская помощь'!B57</f>
        <v>Филиал №3 ФГКУ "1477 ВМКГ"</v>
      </c>
      <c r="C56" s="155">
        <f>'Скорая медицинская помощь'!C57</f>
        <v>0</v>
      </c>
      <c r="D56" s="156">
        <f>'Скорая медицинская помощь'!E57</f>
        <v>0</v>
      </c>
      <c r="E56" s="157">
        <f t="shared" si="1"/>
        <v>0</v>
      </c>
      <c r="F56" s="158">
        <f>'Скорая медицинская помощь'!K57</f>
        <v>0</v>
      </c>
      <c r="G56" s="156">
        <f>Поликлиника!C57</f>
        <v>0</v>
      </c>
      <c r="H56" s="156">
        <f>Поликлиника!E57</f>
        <v>0</v>
      </c>
      <c r="I56" s="157">
        <f t="shared" si="2"/>
        <v>0</v>
      </c>
      <c r="J56" s="156">
        <f>Поликлиника!L57</f>
        <v>0</v>
      </c>
      <c r="K56" s="156">
        <f>Поликлиника!R57</f>
        <v>0</v>
      </c>
      <c r="L56" s="156">
        <f>Поликлиника!V57</f>
        <v>0</v>
      </c>
      <c r="M56" s="157">
        <f t="shared" si="3"/>
        <v>0</v>
      </c>
      <c r="N56" s="156">
        <f>Поликлиника!AH57</f>
        <v>0</v>
      </c>
      <c r="O56" s="158">
        <f>Поликлиника!AT57</f>
        <v>0</v>
      </c>
      <c r="P56" s="158">
        <f>Поликлиника!AV57</f>
        <v>0</v>
      </c>
      <c r="Q56" s="157">
        <f t="shared" si="4"/>
        <v>0</v>
      </c>
      <c r="R56" s="158">
        <f>Поликлиника!BB57</f>
        <v>0</v>
      </c>
      <c r="S56" s="156">
        <f>Поликлиника!BH57</f>
        <v>0</v>
      </c>
      <c r="T56" s="156">
        <f>Поликлиника!BJ57</f>
        <v>0</v>
      </c>
      <c r="U56" s="157">
        <f t="shared" si="5"/>
        <v>0</v>
      </c>
      <c r="V56" s="156">
        <f>Поликлиника!BP57</f>
        <v>0</v>
      </c>
      <c r="W56" s="158">
        <f>Поликлиника!BV57</f>
        <v>0</v>
      </c>
      <c r="X56" s="158">
        <f>Поликлиника!BX57</f>
        <v>0</v>
      </c>
      <c r="Y56" s="157">
        <f t="shared" si="6"/>
        <v>0</v>
      </c>
      <c r="Z56" s="156">
        <f>Поликлиника!CD57</f>
        <v>0</v>
      </c>
      <c r="AA56" s="159">
        <f>'Круглосуточный стационар'!C57</f>
        <v>0</v>
      </c>
      <c r="AB56" s="159">
        <f>'Круглосуточный стационар'!E57</f>
        <v>0</v>
      </c>
      <c r="AC56" s="157">
        <f t="shared" si="7"/>
        <v>0</v>
      </c>
      <c r="AD56" s="159">
        <f>'Круглосуточный стационар'!K57</f>
        <v>0</v>
      </c>
      <c r="AE56" s="159">
        <f>'Круглосуточный стационар'!Q57</f>
        <v>0</v>
      </c>
      <c r="AF56" s="159">
        <f>'Круглосуточный стационар'!S57</f>
        <v>0</v>
      </c>
      <c r="AG56" s="157">
        <f t="shared" si="8"/>
        <v>0</v>
      </c>
      <c r="AH56" s="159">
        <f>'Круглосуточный стационар'!Y57</f>
        <v>0</v>
      </c>
      <c r="AI56" s="156">
        <f>'Дневной стационар'!C57</f>
        <v>0</v>
      </c>
      <c r="AJ56" s="156">
        <f>'Дневной стационар'!E57</f>
        <v>0</v>
      </c>
      <c r="AK56" s="157">
        <f t="shared" si="9"/>
        <v>0</v>
      </c>
      <c r="AL56" s="160">
        <f>'Дневной стационар'!K57</f>
        <v>0</v>
      </c>
      <c r="AM56" s="156">
        <f>[5]План!$AD50</f>
        <v>0</v>
      </c>
      <c r="AN56" s="156">
        <f>[6]План!$AE50</f>
        <v>0</v>
      </c>
      <c r="AO56" s="161"/>
      <c r="AP56" s="157">
        <f t="shared" si="0"/>
        <v>0</v>
      </c>
      <c r="AQ56" s="162"/>
      <c r="AR56" s="163"/>
      <c r="AS56" s="164"/>
    </row>
    <row r="57" spans="1:45" x14ac:dyDescent="0.25">
      <c r="A57" s="153">
        <v>45</v>
      </c>
      <c r="B57" s="173" t="str">
        <f>'Скорая медицинская помощь'!B58</f>
        <v>ЭКО центр</v>
      </c>
      <c r="C57" s="155">
        <f>'Скорая медицинская помощь'!C58</f>
        <v>0</v>
      </c>
      <c r="D57" s="156">
        <f>'Скорая медицинская помощь'!E58</f>
        <v>0</v>
      </c>
      <c r="E57" s="157">
        <f t="shared" si="1"/>
        <v>0</v>
      </c>
      <c r="F57" s="158">
        <f>'Скорая медицинская помощь'!K58</f>
        <v>0</v>
      </c>
      <c r="G57" s="156">
        <f>Поликлиника!C58</f>
        <v>0</v>
      </c>
      <c r="H57" s="156">
        <f>Поликлиника!E58</f>
        <v>0</v>
      </c>
      <c r="I57" s="157">
        <f t="shared" si="2"/>
        <v>0</v>
      </c>
      <c r="J57" s="156">
        <f>Поликлиника!L58</f>
        <v>0</v>
      </c>
      <c r="K57" s="156">
        <f>Поликлиника!R58</f>
        <v>0</v>
      </c>
      <c r="L57" s="156">
        <f>Поликлиника!V58</f>
        <v>0</v>
      </c>
      <c r="M57" s="157">
        <f t="shared" si="3"/>
        <v>0</v>
      </c>
      <c r="N57" s="156">
        <f>Поликлиника!AH58</f>
        <v>0</v>
      </c>
      <c r="O57" s="158">
        <f>Поликлиника!AT58</f>
        <v>0</v>
      </c>
      <c r="P57" s="158">
        <f>Поликлиника!AV58</f>
        <v>0</v>
      </c>
      <c r="Q57" s="157">
        <f t="shared" si="4"/>
        <v>0</v>
      </c>
      <c r="R57" s="158">
        <f>Поликлиника!BB58</f>
        <v>0</v>
      </c>
      <c r="S57" s="156">
        <f>Поликлиника!BH58</f>
        <v>0</v>
      </c>
      <c r="T57" s="156">
        <f>Поликлиника!BJ58</f>
        <v>0</v>
      </c>
      <c r="U57" s="157">
        <f t="shared" si="5"/>
        <v>0</v>
      </c>
      <c r="V57" s="156">
        <f>Поликлиника!BP58</f>
        <v>0</v>
      </c>
      <c r="W57" s="158">
        <f>Поликлиника!BV58</f>
        <v>0</v>
      </c>
      <c r="X57" s="158">
        <f>Поликлиника!BX58</f>
        <v>0</v>
      </c>
      <c r="Y57" s="157">
        <f t="shared" si="6"/>
        <v>0</v>
      </c>
      <c r="Z57" s="156">
        <f>Поликлиника!CD58</f>
        <v>0</v>
      </c>
      <c r="AA57" s="159">
        <f>'Круглосуточный стационар'!C58</f>
        <v>0</v>
      </c>
      <c r="AB57" s="159">
        <f>'Круглосуточный стационар'!E58</f>
        <v>0</v>
      </c>
      <c r="AC57" s="157">
        <f t="shared" si="7"/>
        <v>0</v>
      </c>
      <c r="AD57" s="159">
        <f>'Круглосуточный стационар'!K58</f>
        <v>0</v>
      </c>
      <c r="AE57" s="159">
        <f>'Круглосуточный стационар'!Q58</f>
        <v>0</v>
      </c>
      <c r="AF57" s="159">
        <f>'Круглосуточный стационар'!S58</f>
        <v>0</v>
      </c>
      <c r="AG57" s="157">
        <f t="shared" si="8"/>
        <v>0</v>
      </c>
      <c r="AH57" s="159">
        <f>'Круглосуточный стационар'!Y58</f>
        <v>0</v>
      </c>
      <c r="AI57" s="156">
        <f>'Дневной стационар'!C58</f>
        <v>20</v>
      </c>
      <c r="AJ57" s="156">
        <f>'Дневной стационар'!E58</f>
        <v>20</v>
      </c>
      <c r="AK57" s="157">
        <f t="shared" si="9"/>
        <v>0</v>
      </c>
      <c r="AL57" s="160">
        <f>'Дневной стационар'!K58</f>
        <v>0</v>
      </c>
      <c r="AM57" s="156">
        <f>[5]План!$AD51</f>
        <v>0</v>
      </c>
      <c r="AN57" s="156">
        <f>[6]План!$AE51</f>
        <v>0</v>
      </c>
      <c r="AO57" s="161"/>
      <c r="AP57" s="157">
        <f t="shared" si="0"/>
        <v>0</v>
      </c>
      <c r="AQ57" s="162"/>
      <c r="AR57" s="163"/>
      <c r="AS57" s="164"/>
    </row>
    <row r="58" spans="1:45" x14ac:dyDescent="0.25">
      <c r="A58" s="153">
        <v>46</v>
      </c>
      <c r="B58" s="172" t="str">
        <f>'Скорая медицинская помощь'!B59</f>
        <v>РЖД-Медицина</v>
      </c>
      <c r="C58" s="155">
        <f>'Скорая медицинская помощь'!C59</f>
        <v>0</v>
      </c>
      <c r="D58" s="156">
        <f>'Скорая медицинская помощь'!E59</f>
        <v>0</v>
      </c>
      <c r="E58" s="157">
        <f t="shared" si="1"/>
        <v>0</v>
      </c>
      <c r="F58" s="158">
        <f>'Скорая медицинская помощь'!K59</f>
        <v>0</v>
      </c>
      <c r="G58" s="156">
        <f>Поликлиника!C59</f>
        <v>0</v>
      </c>
      <c r="H58" s="156">
        <f>Поликлиника!E59</f>
        <v>0</v>
      </c>
      <c r="I58" s="157">
        <f t="shared" si="2"/>
        <v>0</v>
      </c>
      <c r="J58" s="156">
        <f>Поликлиника!L59</f>
        <v>0</v>
      </c>
      <c r="K58" s="156">
        <f>Поликлиника!R59</f>
        <v>0</v>
      </c>
      <c r="L58" s="156">
        <f>Поликлиника!V59</f>
        <v>0</v>
      </c>
      <c r="M58" s="157">
        <f t="shared" si="3"/>
        <v>0</v>
      </c>
      <c r="N58" s="156">
        <f>Поликлиника!AH59</f>
        <v>0</v>
      </c>
      <c r="O58" s="158">
        <f>Поликлиника!AT59</f>
        <v>0</v>
      </c>
      <c r="P58" s="158">
        <f>Поликлиника!AV59</f>
        <v>0</v>
      </c>
      <c r="Q58" s="157">
        <f t="shared" si="4"/>
        <v>0</v>
      </c>
      <c r="R58" s="158">
        <f>Поликлиника!BB59</f>
        <v>0</v>
      </c>
      <c r="S58" s="156">
        <f>Поликлиника!BH59</f>
        <v>0</v>
      </c>
      <c r="T58" s="156">
        <f>Поликлиника!BJ59</f>
        <v>0</v>
      </c>
      <c r="U58" s="157">
        <f t="shared" si="5"/>
        <v>0</v>
      </c>
      <c r="V58" s="156">
        <f>Поликлиника!BP59</f>
        <v>0</v>
      </c>
      <c r="W58" s="158">
        <f>Поликлиника!BV59</f>
        <v>0</v>
      </c>
      <c r="X58" s="158">
        <f>Поликлиника!BX59</f>
        <v>0</v>
      </c>
      <c r="Y58" s="157">
        <f t="shared" si="6"/>
        <v>0</v>
      </c>
      <c r="Z58" s="156">
        <f>Поликлиника!CD59</f>
        <v>0</v>
      </c>
      <c r="AA58" s="159">
        <f>'Круглосуточный стационар'!C59</f>
        <v>15</v>
      </c>
      <c r="AB58" s="159">
        <f>'Круглосуточный стационар'!E59</f>
        <v>4</v>
      </c>
      <c r="AC58" s="157">
        <f t="shared" si="7"/>
        <v>-11</v>
      </c>
      <c r="AD58" s="159">
        <f>'Круглосуточный стационар'!K59</f>
        <v>0</v>
      </c>
      <c r="AE58" s="159">
        <f>'Круглосуточный стационар'!Q59</f>
        <v>15</v>
      </c>
      <c r="AF58" s="159">
        <f>'Круглосуточный стационар'!S59</f>
        <v>4</v>
      </c>
      <c r="AG58" s="157">
        <f t="shared" si="8"/>
        <v>-11</v>
      </c>
      <c r="AH58" s="159">
        <f>'Круглосуточный стационар'!Y59</f>
        <v>0</v>
      </c>
      <c r="AI58" s="156">
        <f>'Дневной стационар'!C59</f>
        <v>0</v>
      </c>
      <c r="AJ58" s="156">
        <f>'Дневной стационар'!E59</f>
        <v>0</v>
      </c>
      <c r="AK58" s="157">
        <f t="shared" si="9"/>
        <v>0</v>
      </c>
      <c r="AL58" s="160">
        <f>'Дневной стационар'!K59</f>
        <v>0</v>
      </c>
      <c r="AM58" s="156">
        <f>[5]План!$AD52</f>
        <v>0</v>
      </c>
      <c r="AN58" s="156">
        <f>[6]План!$AE52</f>
        <v>0</v>
      </c>
      <c r="AO58" s="161"/>
      <c r="AP58" s="157">
        <f t="shared" si="0"/>
        <v>0</v>
      </c>
      <c r="AQ58" s="162"/>
      <c r="AR58" s="163"/>
      <c r="AS58" s="164"/>
    </row>
    <row r="59" spans="1:45" x14ac:dyDescent="0.25">
      <c r="A59" s="153">
        <v>47</v>
      </c>
      <c r="B59" s="172" t="str">
        <f>'Скорая медицинская помощь'!B60</f>
        <v>СПИД</v>
      </c>
      <c r="C59" s="155">
        <f>'Скорая медицинская помощь'!C60</f>
        <v>0</v>
      </c>
      <c r="D59" s="156">
        <f>'Скорая медицинская помощь'!E60</f>
        <v>0</v>
      </c>
      <c r="E59" s="157">
        <f t="shared" si="1"/>
        <v>0</v>
      </c>
      <c r="F59" s="158">
        <f>'Скорая медицинская помощь'!K60</f>
        <v>0</v>
      </c>
      <c r="G59" s="156">
        <f>Поликлиника!C60</f>
        <v>0</v>
      </c>
      <c r="H59" s="156">
        <f>Поликлиника!E60</f>
        <v>0</v>
      </c>
      <c r="I59" s="157">
        <f t="shared" si="2"/>
        <v>0</v>
      </c>
      <c r="J59" s="156">
        <f>Поликлиника!L60</f>
        <v>0</v>
      </c>
      <c r="K59" s="156">
        <f>Поликлиника!R60</f>
        <v>2100</v>
      </c>
      <c r="L59" s="156">
        <f>Поликлиника!V60</f>
        <v>1317</v>
      </c>
      <c r="M59" s="157">
        <f t="shared" si="3"/>
        <v>-783</v>
      </c>
      <c r="N59" s="156">
        <f>Поликлиника!AH60</f>
        <v>-783</v>
      </c>
      <c r="O59" s="158">
        <f>Поликлиника!AT60</f>
        <v>0</v>
      </c>
      <c r="P59" s="158">
        <f>Поликлиника!AV60</f>
        <v>0</v>
      </c>
      <c r="Q59" s="157">
        <f t="shared" si="4"/>
        <v>0</v>
      </c>
      <c r="R59" s="158">
        <f>Поликлиника!BB60</f>
        <v>0</v>
      </c>
      <c r="S59" s="156">
        <f>Поликлиника!BH60</f>
        <v>2088</v>
      </c>
      <c r="T59" s="156">
        <f>Поликлиника!BJ60</f>
        <v>2088</v>
      </c>
      <c r="U59" s="157">
        <f t="shared" si="5"/>
        <v>0</v>
      </c>
      <c r="V59" s="156">
        <f>Поликлиника!BP60</f>
        <v>0</v>
      </c>
      <c r="W59" s="158">
        <f>Поликлиника!BV60</f>
        <v>707238</v>
      </c>
      <c r="X59" s="158">
        <f>Поликлиника!BX60</f>
        <v>912745</v>
      </c>
      <c r="Y59" s="157">
        <f t="shared" si="6"/>
        <v>205507</v>
      </c>
      <c r="Z59" s="156">
        <f>Поликлиника!CD60</f>
        <v>205507</v>
      </c>
      <c r="AA59" s="159">
        <f>'Круглосуточный стационар'!C60</f>
        <v>705</v>
      </c>
      <c r="AB59" s="159">
        <f>'Круглосуточный стационар'!E60</f>
        <v>897</v>
      </c>
      <c r="AC59" s="157">
        <f t="shared" si="7"/>
        <v>192</v>
      </c>
      <c r="AD59" s="159">
        <f>'Круглосуточный стационар'!K60</f>
        <v>192</v>
      </c>
      <c r="AE59" s="159">
        <f>'Круглосуточный стационар'!Q60</f>
        <v>0</v>
      </c>
      <c r="AF59" s="159">
        <f>'Круглосуточный стационар'!S60</f>
        <v>0</v>
      </c>
      <c r="AG59" s="157">
        <f t="shared" si="8"/>
        <v>0</v>
      </c>
      <c r="AH59" s="159">
        <f>'Круглосуточный стационар'!Y60</f>
        <v>0</v>
      </c>
      <c r="AI59" s="156">
        <f>'Дневной стационар'!C60</f>
        <v>19</v>
      </c>
      <c r="AJ59" s="156">
        <f>'Дневной стационар'!E60</f>
        <v>19</v>
      </c>
      <c r="AK59" s="157">
        <f t="shared" si="9"/>
        <v>0</v>
      </c>
      <c r="AL59" s="160">
        <f>'Дневной стационар'!K60</f>
        <v>0</v>
      </c>
      <c r="AM59" s="156">
        <f>[5]План!$AD53</f>
        <v>0</v>
      </c>
      <c r="AN59" s="156" t="e">
        <f>[6]План!$AE53</f>
        <v>#REF!</v>
      </c>
      <c r="AO59" s="161"/>
      <c r="AP59" s="157" t="e">
        <f t="shared" si="0"/>
        <v>#REF!</v>
      </c>
      <c r="AQ59" s="162"/>
      <c r="AR59" s="163"/>
      <c r="AS59" s="164"/>
    </row>
    <row r="60" spans="1:45" x14ac:dyDescent="0.25">
      <c r="A60" s="153">
        <v>48</v>
      </c>
      <c r="B60" s="172" t="str">
        <f>'Скорая медицинская помощь'!B61</f>
        <v>ООО "Жемчужина Камчатки"</v>
      </c>
      <c r="C60" s="155">
        <f>'Скорая медицинская помощь'!C61</f>
        <v>0</v>
      </c>
      <c r="D60" s="156">
        <f>'Скорая медицинская помощь'!E61</f>
        <v>0</v>
      </c>
      <c r="E60" s="157">
        <f t="shared" si="1"/>
        <v>0</v>
      </c>
      <c r="F60" s="158">
        <f>'Скорая медицинская помощь'!K61</f>
        <v>0</v>
      </c>
      <c r="G60" s="156">
        <f>Поликлиника!C61</f>
        <v>0</v>
      </c>
      <c r="H60" s="156">
        <f>Поликлиника!E61</f>
        <v>0</v>
      </c>
      <c r="I60" s="157">
        <f t="shared" si="2"/>
        <v>0</v>
      </c>
      <c r="J60" s="156">
        <f>Поликлиника!L61</f>
        <v>0</v>
      </c>
      <c r="K60" s="156">
        <f>Поликлиника!R61</f>
        <v>0</v>
      </c>
      <c r="L60" s="156">
        <f>Поликлиника!V61</f>
        <v>0</v>
      </c>
      <c r="M60" s="157">
        <f t="shared" si="3"/>
        <v>0</v>
      </c>
      <c r="N60" s="156">
        <f>Поликлиника!AH61</f>
        <v>0</v>
      </c>
      <c r="O60" s="158">
        <f>Поликлиника!AT61</f>
        <v>0</v>
      </c>
      <c r="P60" s="158">
        <f>Поликлиника!AV61</f>
        <v>0</v>
      </c>
      <c r="Q60" s="157">
        <f t="shared" si="4"/>
        <v>0</v>
      </c>
      <c r="R60" s="158">
        <f>Поликлиника!BB61</f>
        <v>0</v>
      </c>
      <c r="S60" s="156">
        <f>Поликлиника!BH61</f>
        <v>0</v>
      </c>
      <c r="T60" s="156">
        <f>Поликлиника!BJ61</f>
        <v>0</v>
      </c>
      <c r="U60" s="157">
        <f t="shared" si="5"/>
        <v>0</v>
      </c>
      <c r="V60" s="156">
        <f>Поликлиника!BP61</f>
        <v>0</v>
      </c>
      <c r="W60" s="158">
        <f>Поликлиника!BV61</f>
        <v>0</v>
      </c>
      <c r="X60" s="158">
        <f>Поликлиника!BX61</f>
        <v>0</v>
      </c>
      <c r="Y60" s="157">
        <f t="shared" si="6"/>
        <v>0</v>
      </c>
      <c r="Z60" s="156">
        <f>Поликлиника!CD61</f>
        <v>0</v>
      </c>
      <c r="AA60" s="159">
        <f>'Круглосуточный стационар'!C61</f>
        <v>0</v>
      </c>
      <c r="AB60" s="159">
        <f>'Круглосуточный стационар'!E61</f>
        <v>0</v>
      </c>
      <c r="AC60" s="157">
        <f t="shared" si="7"/>
        <v>0</v>
      </c>
      <c r="AD60" s="159">
        <f>'Круглосуточный стационар'!K61</f>
        <v>0</v>
      </c>
      <c r="AE60" s="159">
        <f>'Круглосуточный стационар'!Q61</f>
        <v>0</v>
      </c>
      <c r="AF60" s="159">
        <f>'Круглосуточный стационар'!S61</f>
        <v>0</v>
      </c>
      <c r="AG60" s="157">
        <f t="shared" si="8"/>
        <v>0</v>
      </c>
      <c r="AH60" s="159">
        <f>'Круглосуточный стационар'!Y61</f>
        <v>0</v>
      </c>
      <c r="AI60" s="156">
        <f>'Дневной стационар'!C61</f>
        <v>380</v>
      </c>
      <c r="AJ60" s="156">
        <f>'Дневной стационар'!E61</f>
        <v>0</v>
      </c>
      <c r="AK60" s="157">
        <f t="shared" si="9"/>
        <v>-380</v>
      </c>
      <c r="AL60" s="160">
        <f>'Дневной стационар'!K61</f>
        <v>-380</v>
      </c>
      <c r="AM60" s="156">
        <f>[5]План!$AD54</f>
        <v>0</v>
      </c>
      <c r="AN60" s="156" t="e">
        <f>[6]План!$AE54</f>
        <v>#REF!</v>
      </c>
      <c r="AO60" s="161"/>
      <c r="AP60" s="157" t="e">
        <f t="shared" si="0"/>
        <v>#REF!</v>
      </c>
      <c r="AQ60" s="162"/>
      <c r="AR60" s="163"/>
      <c r="AS60" s="164"/>
    </row>
    <row r="61" spans="1:45" x14ac:dyDescent="0.25">
      <c r="A61" s="153">
        <v>49</v>
      </c>
      <c r="B61" s="172" t="str">
        <f>'Скорая медицинская помощь'!B62</f>
        <v>М-Лайн</v>
      </c>
      <c r="C61" s="155">
        <f>'Скорая медицинская помощь'!C62</f>
        <v>0</v>
      </c>
      <c r="D61" s="156">
        <f>'Скорая медицинская помощь'!E62</f>
        <v>0</v>
      </c>
      <c r="E61" s="157">
        <f t="shared" si="1"/>
        <v>0</v>
      </c>
      <c r="F61" s="158">
        <f>'Скорая медицинская помощь'!K62</f>
        <v>0</v>
      </c>
      <c r="G61" s="156">
        <f>Поликлиника!C62</f>
        <v>0</v>
      </c>
      <c r="H61" s="156">
        <f>Поликлиника!E62</f>
        <v>0</v>
      </c>
      <c r="I61" s="157">
        <f t="shared" si="2"/>
        <v>0</v>
      </c>
      <c r="J61" s="156">
        <f>Поликлиника!L62</f>
        <v>0</v>
      </c>
      <c r="K61" s="156">
        <f>Поликлиника!R62</f>
        <v>0</v>
      </c>
      <c r="L61" s="156">
        <f>Поликлиника!V62</f>
        <v>0</v>
      </c>
      <c r="M61" s="157">
        <f t="shared" si="3"/>
        <v>0</v>
      </c>
      <c r="N61" s="156">
        <f>Поликлиника!AH62</f>
        <v>0</v>
      </c>
      <c r="O61" s="158">
        <f>Поликлиника!AT62</f>
        <v>0</v>
      </c>
      <c r="P61" s="158">
        <f>Поликлиника!AV62</f>
        <v>0</v>
      </c>
      <c r="Q61" s="157">
        <f t="shared" si="4"/>
        <v>0</v>
      </c>
      <c r="R61" s="158">
        <f>Поликлиника!BB62</f>
        <v>0</v>
      </c>
      <c r="S61" s="156">
        <f>Поликлиника!BH62</f>
        <v>0</v>
      </c>
      <c r="T61" s="156">
        <f>Поликлиника!BJ62</f>
        <v>0</v>
      </c>
      <c r="U61" s="157">
        <f t="shared" si="5"/>
        <v>0</v>
      </c>
      <c r="V61" s="156">
        <f>Поликлиника!BP62</f>
        <v>0</v>
      </c>
      <c r="W61" s="158">
        <f>Поликлиника!BV62</f>
        <v>0</v>
      </c>
      <c r="X61" s="158">
        <f>Поликлиника!BX62</f>
        <v>0</v>
      </c>
      <c r="Y61" s="157">
        <f t="shared" si="6"/>
        <v>0</v>
      </c>
      <c r="Z61" s="156">
        <f>Поликлиника!CD62</f>
        <v>0</v>
      </c>
      <c r="AA61" s="159">
        <f>'Круглосуточный стационар'!C62</f>
        <v>0</v>
      </c>
      <c r="AB61" s="159">
        <f>'Круглосуточный стационар'!E62</f>
        <v>0</v>
      </c>
      <c r="AC61" s="157">
        <f t="shared" si="7"/>
        <v>0</v>
      </c>
      <c r="AD61" s="159">
        <f>'Круглосуточный стационар'!K62</f>
        <v>0</v>
      </c>
      <c r="AE61" s="159">
        <f>'Круглосуточный стационар'!Q62</f>
        <v>0</v>
      </c>
      <c r="AF61" s="159">
        <f>'Круглосуточный стационар'!S62</f>
        <v>0</v>
      </c>
      <c r="AG61" s="157">
        <f t="shared" si="8"/>
        <v>0</v>
      </c>
      <c r="AH61" s="159">
        <f>'Круглосуточный стационар'!Y62</f>
        <v>0</v>
      </c>
      <c r="AI61" s="156">
        <f>'Дневной стационар'!C62</f>
        <v>0</v>
      </c>
      <c r="AJ61" s="156">
        <f>'Дневной стационар'!E62</f>
        <v>0</v>
      </c>
      <c r="AK61" s="157">
        <f t="shared" si="9"/>
        <v>0</v>
      </c>
      <c r="AL61" s="160">
        <f>'Дневной стационар'!K62</f>
        <v>0</v>
      </c>
      <c r="AM61" s="156">
        <f>[5]План!$AD55</f>
        <v>0</v>
      </c>
      <c r="AN61" s="156">
        <f>[6]План!$AE55</f>
        <v>0</v>
      </c>
      <c r="AO61" s="161"/>
      <c r="AP61" s="157">
        <f>AN61-AM61</f>
        <v>0</v>
      </c>
      <c r="AQ61" s="174"/>
      <c r="AR61" s="163"/>
      <c r="AS61" s="164"/>
    </row>
    <row r="62" spans="1:45" x14ac:dyDescent="0.25">
      <c r="A62" s="153">
        <v>50</v>
      </c>
      <c r="B62" s="172" t="str">
        <f>'Скорая медицинская помощь'!B63</f>
        <v>ИМПУЛЬС</v>
      </c>
      <c r="C62" s="155">
        <f>'Скорая медицинская помощь'!C63</f>
        <v>0</v>
      </c>
      <c r="D62" s="156">
        <f>'Скорая медицинская помощь'!E63</f>
        <v>0</v>
      </c>
      <c r="E62" s="157">
        <f t="shared" si="1"/>
        <v>0</v>
      </c>
      <c r="F62" s="158">
        <f>'Скорая медицинская помощь'!K63</f>
        <v>0</v>
      </c>
      <c r="G62" s="156">
        <f>Поликлиника!C63</f>
        <v>0</v>
      </c>
      <c r="H62" s="156">
        <f>Поликлиника!E63</f>
        <v>0</v>
      </c>
      <c r="I62" s="157">
        <f t="shared" si="2"/>
        <v>0</v>
      </c>
      <c r="J62" s="156">
        <f>Поликлиника!L63</f>
        <v>0</v>
      </c>
      <c r="K62" s="156">
        <f>Поликлиника!R63</f>
        <v>0</v>
      </c>
      <c r="L62" s="156">
        <f>Поликлиника!V63</f>
        <v>0</v>
      </c>
      <c r="M62" s="157">
        <f t="shared" si="3"/>
        <v>0</v>
      </c>
      <c r="N62" s="156">
        <f>Поликлиника!AH63</f>
        <v>0</v>
      </c>
      <c r="O62" s="158">
        <f>Поликлиника!AT63</f>
        <v>0</v>
      </c>
      <c r="P62" s="158">
        <f>Поликлиника!AV63</f>
        <v>0</v>
      </c>
      <c r="Q62" s="157">
        <f t="shared" si="4"/>
        <v>0</v>
      </c>
      <c r="R62" s="158">
        <f>Поликлиника!BB63</f>
        <v>0</v>
      </c>
      <c r="S62" s="156">
        <f>Поликлиника!BH63</f>
        <v>0</v>
      </c>
      <c r="T62" s="156">
        <f>Поликлиника!BJ63</f>
        <v>0</v>
      </c>
      <c r="U62" s="157">
        <f t="shared" si="5"/>
        <v>0</v>
      </c>
      <c r="V62" s="156">
        <f>Поликлиника!BP63</f>
        <v>0</v>
      </c>
      <c r="W62" s="158">
        <f>Поликлиника!BV63</f>
        <v>1134</v>
      </c>
      <c r="X62" s="158">
        <f>Поликлиника!BX63</f>
        <v>1029</v>
      </c>
      <c r="Y62" s="157">
        <f t="shared" si="6"/>
        <v>-105</v>
      </c>
      <c r="Z62" s="156">
        <f>Поликлиника!CD63</f>
        <v>0</v>
      </c>
      <c r="AA62" s="159">
        <f>'Круглосуточный стационар'!C63</f>
        <v>0</v>
      </c>
      <c r="AB62" s="159">
        <f>'Круглосуточный стационар'!E63</f>
        <v>0</v>
      </c>
      <c r="AC62" s="157">
        <f t="shared" si="7"/>
        <v>0</v>
      </c>
      <c r="AD62" s="159">
        <f>'Круглосуточный стационар'!K63</f>
        <v>0</v>
      </c>
      <c r="AE62" s="159">
        <f>'Круглосуточный стационар'!Q63</f>
        <v>0</v>
      </c>
      <c r="AF62" s="159">
        <f>'Круглосуточный стационар'!S63</f>
        <v>0</v>
      </c>
      <c r="AG62" s="157">
        <f t="shared" si="8"/>
        <v>0</v>
      </c>
      <c r="AH62" s="159">
        <f>'Круглосуточный стационар'!Y63</f>
        <v>0</v>
      </c>
      <c r="AI62" s="156">
        <f>'Дневной стационар'!C63</f>
        <v>0</v>
      </c>
      <c r="AJ62" s="156">
        <f>'Дневной стационар'!E63</f>
        <v>0</v>
      </c>
      <c r="AK62" s="157">
        <f t="shared" si="9"/>
        <v>0</v>
      </c>
      <c r="AL62" s="160">
        <f>'Дневной стационар'!K63</f>
        <v>0</v>
      </c>
      <c r="AM62" s="156">
        <f>[5]План!$AD56</f>
        <v>0</v>
      </c>
      <c r="AN62" s="156">
        <f>[6]План!$AE56</f>
        <v>0</v>
      </c>
      <c r="AO62" s="161"/>
      <c r="AP62" s="157">
        <f t="shared" si="0"/>
        <v>0</v>
      </c>
      <c r="AQ62" s="162"/>
      <c r="AR62" s="163"/>
      <c r="AS62" s="164"/>
    </row>
    <row r="63" spans="1:45" ht="12.75" customHeight="1" x14ac:dyDescent="0.25">
      <c r="A63" s="175">
        <v>51</v>
      </c>
      <c r="B63" s="176" t="str">
        <f>'Скорая медицинская помощь'!B65</f>
        <v>Тубдиспансер</v>
      </c>
      <c r="C63" s="177">
        <f>'Скорая медицинская помощь'!C65</f>
        <v>0</v>
      </c>
      <c r="D63" s="178">
        <f>'Скорая медицинская помощь'!E65</f>
        <v>0</v>
      </c>
      <c r="E63" s="179">
        <f t="shared" si="1"/>
        <v>0</v>
      </c>
      <c r="F63" s="180">
        <f>'Скорая медицинская помощь'!K65</f>
        <v>0</v>
      </c>
      <c r="G63" s="178">
        <f>Поликлиника!C65</f>
        <v>0</v>
      </c>
      <c r="H63" s="178">
        <f>Поликлиника!E65</f>
        <v>0</v>
      </c>
      <c r="I63" s="179">
        <f t="shared" si="2"/>
        <v>0</v>
      </c>
      <c r="J63" s="178">
        <f>Поликлиника!L65</f>
        <v>0</v>
      </c>
      <c r="K63" s="178">
        <f>Поликлиника!R65</f>
        <v>0</v>
      </c>
      <c r="L63" s="178">
        <f>Поликлиника!V65</f>
        <v>0</v>
      </c>
      <c r="M63" s="179">
        <f t="shared" si="3"/>
        <v>0</v>
      </c>
      <c r="N63" s="178">
        <f>Поликлиника!AH65</f>
        <v>0</v>
      </c>
      <c r="O63" s="180">
        <f>Поликлиника!AT65</f>
        <v>0</v>
      </c>
      <c r="P63" s="180">
        <f>Поликлиника!AV65</f>
        <v>0</v>
      </c>
      <c r="Q63" s="179">
        <f t="shared" si="4"/>
        <v>0</v>
      </c>
      <c r="R63" s="180">
        <f>Поликлиника!BB65</f>
        <v>0</v>
      </c>
      <c r="S63" s="178">
        <f>Поликлиника!BH65</f>
        <v>0</v>
      </c>
      <c r="T63" s="178">
        <f>Поликлиника!BJ65</f>
        <v>0</v>
      </c>
      <c r="U63" s="179">
        <f t="shared" si="5"/>
        <v>0</v>
      </c>
      <c r="V63" s="178">
        <f>Поликлиника!BP65</f>
        <v>0</v>
      </c>
      <c r="W63" s="180">
        <f>Поликлиника!BV65</f>
        <v>4628</v>
      </c>
      <c r="X63" s="180">
        <f>Поликлиника!BX65</f>
        <v>5728</v>
      </c>
      <c r="Y63" s="179">
        <f t="shared" si="6"/>
        <v>1100</v>
      </c>
      <c r="Z63" s="178">
        <f>Поликлиника!CD65</f>
        <v>0</v>
      </c>
      <c r="AA63" s="181">
        <f>'Круглосуточный стационар'!C65</f>
        <v>0</v>
      </c>
      <c r="AB63" s="181">
        <f>'Круглосуточный стационар'!E65</f>
        <v>0</v>
      </c>
      <c r="AC63" s="179">
        <f t="shared" si="7"/>
        <v>0</v>
      </c>
      <c r="AD63" s="181">
        <f>'Круглосуточный стационар'!K65</f>
        <v>0</v>
      </c>
      <c r="AE63" s="181">
        <f>'Круглосуточный стационар'!Q65</f>
        <v>0</v>
      </c>
      <c r="AF63" s="181">
        <f>'Круглосуточный стационар'!S65</f>
        <v>0</v>
      </c>
      <c r="AG63" s="179">
        <f t="shared" si="8"/>
        <v>0</v>
      </c>
      <c r="AH63" s="181">
        <f>'Круглосуточный стационар'!Y65</f>
        <v>0</v>
      </c>
      <c r="AI63" s="178">
        <f>'Дневной стационар'!C65</f>
        <v>0</v>
      </c>
      <c r="AJ63" s="178">
        <f>'Дневной стационар'!E65</f>
        <v>0</v>
      </c>
      <c r="AK63" s="179">
        <f t="shared" si="9"/>
        <v>0</v>
      </c>
      <c r="AL63" s="182">
        <f>'Дневной стационар'!K65</f>
        <v>0</v>
      </c>
      <c r="AM63" s="156">
        <f>[5]План!$AD57</f>
        <v>0</v>
      </c>
      <c r="AN63" s="156" t="e">
        <f>[6]План!$AE57</f>
        <v>#REF!</v>
      </c>
      <c r="AO63" s="161"/>
      <c r="AP63" s="157" t="e">
        <f t="shared" si="0"/>
        <v>#REF!</v>
      </c>
      <c r="AQ63" s="162"/>
      <c r="AR63" s="163"/>
      <c r="AS63" s="164"/>
    </row>
    <row r="64" spans="1:45" ht="12.75" customHeight="1" x14ac:dyDescent="0.25">
      <c r="A64" s="220"/>
      <c r="B64" s="221" t="s">
        <v>44</v>
      </c>
      <c r="C64" s="222"/>
      <c r="D64" s="223"/>
      <c r="E64" s="224"/>
      <c r="F64" s="225"/>
      <c r="G64" s="223"/>
      <c r="H64" s="223"/>
      <c r="I64" s="224"/>
      <c r="J64" s="223"/>
      <c r="K64" s="223"/>
      <c r="L64" s="223"/>
      <c r="M64" s="224"/>
      <c r="N64" s="223"/>
      <c r="O64" s="225"/>
      <c r="P64" s="225"/>
      <c r="Q64" s="224"/>
      <c r="R64" s="225"/>
      <c r="S64" s="223"/>
      <c r="T64" s="223"/>
      <c r="U64" s="224"/>
      <c r="V64" s="223"/>
      <c r="W64" s="225"/>
      <c r="X64" s="225"/>
      <c r="Y64" s="224"/>
      <c r="Z64" s="223"/>
      <c r="AA64" s="226">
        <f>'Круглосуточный стационар'!C66</f>
        <v>0</v>
      </c>
      <c r="AB64" s="226">
        <f>'Круглосуточный стационар'!E66</f>
        <v>0</v>
      </c>
      <c r="AC64" s="224">
        <f t="shared" ref="AC64" si="10">AB64-AA64</f>
        <v>0</v>
      </c>
      <c r="AD64" s="226">
        <f>'Круглосуточный стационар'!K66</f>
        <v>0</v>
      </c>
      <c r="AE64" s="226"/>
      <c r="AF64" s="226"/>
      <c r="AG64" s="224"/>
      <c r="AH64" s="226"/>
      <c r="AI64" s="223"/>
      <c r="AJ64" s="223"/>
      <c r="AK64" s="224"/>
      <c r="AL64" s="227"/>
      <c r="AM64" s="191"/>
      <c r="AN64" s="156"/>
      <c r="AO64" s="161"/>
      <c r="AP64" s="157"/>
      <c r="AQ64" s="162"/>
      <c r="AR64" s="163"/>
      <c r="AS64" s="164"/>
    </row>
    <row r="65" spans="1:45" x14ac:dyDescent="0.25">
      <c r="A65" s="183"/>
      <c r="B65" s="184" t="str">
        <f>'Скорая медицинская помощь'!B66</f>
        <v>ВСЕГО:</v>
      </c>
      <c r="C65" s="185">
        <f>SUM(C13:C64)</f>
        <v>90155</v>
      </c>
      <c r="D65" s="186">
        <f t="shared" ref="D65:AL65" si="11">SUM(D13:D64)</f>
        <v>90155</v>
      </c>
      <c r="E65" s="187">
        <f t="shared" si="11"/>
        <v>0</v>
      </c>
      <c r="F65" s="188">
        <f t="shared" si="11"/>
        <v>0</v>
      </c>
      <c r="G65" s="186">
        <f t="shared" si="11"/>
        <v>122361</v>
      </c>
      <c r="H65" s="186">
        <f t="shared" si="11"/>
        <v>122361</v>
      </c>
      <c r="I65" s="187">
        <f t="shared" si="11"/>
        <v>0</v>
      </c>
      <c r="J65" s="186">
        <f t="shared" si="11"/>
        <v>0</v>
      </c>
      <c r="K65" s="186">
        <f t="shared" si="11"/>
        <v>764747</v>
      </c>
      <c r="L65" s="186">
        <f t="shared" si="11"/>
        <v>764747</v>
      </c>
      <c r="M65" s="187">
        <f t="shared" si="11"/>
        <v>0</v>
      </c>
      <c r="N65" s="186">
        <f t="shared" si="11"/>
        <v>28115</v>
      </c>
      <c r="O65" s="188">
        <f t="shared" si="11"/>
        <v>148401</v>
      </c>
      <c r="P65" s="188">
        <f t="shared" si="11"/>
        <v>143701</v>
      </c>
      <c r="Q65" s="187">
        <f t="shared" si="11"/>
        <v>-4700</v>
      </c>
      <c r="R65" s="188">
        <f t="shared" si="11"/>
        <v>0</v>
      </c>
      <c r="S65" s="186">
        <f t="shared" si="11"/>
        <v>537664</v>
      </c>
      <c r="T65" s="186">
        <f t="shared" si="11"/>
        <v>533164</v>
      </c>
      <c r="U65" s="187">
        <f t="shared" si="11"/>
        <v>-4500</v>
      </c>
      <c r="V65" s="186">
        <f t="shared" si="11"/>
        <v>-4500</v>
      </c>
      <c r="W65" s="188">
        <f t="shared" si="11"/>
        <v>895971</v>
      </c>
      <c r="X65" s="188">
        <f t="shared" si="11"/>
        <v>1122890</v>
      </c>
      <c r="Y65" s="187">
        <f t="shared" si="11"/>
        <v>226919</v>
      </c>
      <c r="Z65" s="186">
        <f t="shared" si="11"/>
        <v>231644</v>
      </c>
      <c r="AA65" s="189">
        <f t="shared" si="11"/>
        <v>49689</v>
      </c>
      <c r="AB65" s="189">
        <f t="shared" si="11"/>
        <v>50729</v>
      </c>
      <c r="AC65" s="187">
        <f t="shared" si="11"/>
        <v>1040</v>
      </c>
      <c r="AD65" s="189">
        <f t="shared" si="11"/>
        <v>1441</v>
      </c>
      <c r="AE65" s="189">
        <f t="shared" si="11"/>
        <v>376</v>
      </c>
      <c r="AF65" s="189">
        <f t="shared" si="11"/>
        <v>367</v>
      </c>
      <c r="AG65" s="187">
        <f t="shared" si="11"/>
        <v>-9</v>
      </c>
      <c r="AH65" s="189">
        <f t="shared" si="11"/>
        <v>2</v>
      </c>
      <c r="AI65" s="186">
        <f t="shared" si="11"/>
        <v>18510</v>
      </c>
      <c r="AJ65" s="186">
        <f t="shared" si="11"/>
        <v>16794</v>
      </c>
      <c r="AK65" s="187">
        <f t="shared" si="11"/>
        <v>-1716</v>
      </c>
      <c r="AL65" s="190">
        <f t="shared" si="11"/>
        <v>-1716</v>
      </c>
      <c r="AM65" s="191">
        <f>[5]План!$AD58</f>
        <v>0</v>
      </c>
      <c r="AN65" s="156">
        <f>[6]План!$AE58</f>
        <v>0</v>
      </c>
      <c r="AO65" s="161"/>
      <c r="AP65" s="157">
        <f t="shared" si="0"/>
        <v>0</v>
      </c>
      <c r="AQ65" s="162"/>
      <c r="AR65" s="163"/>
      <c r="AS65" s="164"/>
    </row>
    <row r="67" spans="1:45" x14ac:dyDescent="0.25">
      <c r="A67" s="415" t="s">
        <v>7</v>
      </c>
      <c r="B67" s="416"/>
      <c r="C67" s="192">
        <f>'Скорая медицинская помощь'!C68</f>
        <v>90155</v>
      </c>
      <c r="D67" s="192">
        <f>'Скорая медицинская помощь'!E68</f>
        <v>90155</v>
      </c>
      <c r="E67" s="192">
        <f>D67-C67</f>
        <v>0</v>
      </c>
      <c r="F67" s="192"/>
      <c r="G67" s="192">
        <f>Поликлиника!C68</f>
        <v>136461</v>
      </c>
      <c r="H67" s="192">
        <f>Поликлиника!E68</f>
        <v>136461</v>
      </c>
      <c r="I67" s="192">
        <f>H67-G67</f>
        <v>0</v>
      </c>
      <c r="J67" s="192"/>
      <c r="K67" s="192">
        <f>Поликлиника!R68</f>
        <v>0</v>
      </c>
      <c r="L67" s="192">
        <f>Поликлиника!V68</f>
        <v>752050</v>
      </c>
      <c r="M67" s="192">
        <f>L67-K67</f>
        <v>752050</v>
      </c>
      <c r="N67" s="192"/>
      <c r="O67" s="192">
        <f>Поликлиника!AT68</f>
        <v>752050</v>
      </c>
      <c r="P67" s="192">
        <f>Поликлиника!AV68</f>
        <v>150516</v>
      </c>
      <c r="Q67" s="192">
        <f>P67-O67</f>
        <v>-601534</v>
      </c>
      <c r="R67" s="192"/>
      <c r="S67" s="192">
        <f>Поликлиника!BH68</f>
        <v>163753</v>
      </c>
      <c r="T67" s="192">
        <f>Поликлиника!BJ68</f>
        <v>542113</v>
      </c>
      <c r="U67" s="192">
        <f>T67-S67</f>
        <v>378360</v>
      </c>
      <c r="V67" s="192"/>
      <c r="W67" s="192"/>
      <c r="X67" s="192"/>
      <c r="Y67" s="192"/>
      <c r="Z67" s="192"/>
      <c r="AA67" s="192">
        <f>'Круглосуточный стационар'!C69</f>
        <v>50215</v>
      </c>
      <c r="AB67" s="192">
        <f>'Круглосуточный стационар'!E69</f>
        <v>50215</v>
      </c>
      <c r="AC67" s="192">
        <f>AB67-AA67</f>
        <v>0</v>
      </c>
      <c r="AD67" s="192"/>
      <c r="AE67" s="192"/>
      <c r="AF67" s="192"/>
      <c r="AG67" s="192"/>
      <c r="AH67" s="192"/>
      <c r="AI67" s="192">
        <f>'Дневной стационар'!C68</f>
        <v>18520</v>
      </c>
      <c r="AJ67" s="192">
        <f>'Дневной стационар'!E68</f>
        <v>17148</v>
      </c>
      <c r="AK67" s="192">
        <f>AJ67-AI67</f>
        <v>-1372</v>
      </c>
      <c r="AL67" s="192"/>
      <c r="AM67" s="193"/>
      <c r="AN67" s="193"/>
      <c r="AO67" s="193">
        <f>C67+G67+K67+O67+S67+AA67+AI67</f>
        <v>1211154</v>
      </c>
      <c r="AP67" s="193">
        <f>D67+H67+L67+P67+T67+AB67+AJ67</f>
        <v>1738658</v>
      </c>
      <c r="AQ67" s="193">
        <f>AP67-AO67</f>
        <v>527504</v>
      </c>
    </row>
    <row r="68" spans="1:45" x14ac:dyDescent="0.25">
      <c r="A68" s="417" t="s">
        <v>8</v>
      </c>
      <c r="B68" s="418"/>
      <c r="C68" s="194">
        <f>'Скорая медицинская помощь'!C69</f>
        <v>0</v>
      </c>
      <c r="D68" s="194">
        <f>'Скорая медицинская помощь'!E69</f>
        <v>0</v>
      </c>
      <c r="E68" s="194">
        <f>D68-C68</f>
        <v>0</v>
      </c>
      <c r="F68" s="194"/>
      <c r="G68" s="194">
        <f>Поликлиника!C69</f>
        <v>14100</v>
      </c>
      <c r="H68" s="194">
        <f>Поликлиника!E69</f>
        <v>14100</v>
      </c>
      <c r="I68" s="194">
        <f>H68-G68</f>
        <v>0</v>
      </c>
      <c r="J68" s="194"/>
      <c r="K68" s="194">
        <f>Поликлиника!R69</f>
        <v>0</v>
      </c>
      <c r="L68" s="194">
        <f>Поликлиника!V69</f>
        <v>-12395</v>
      </c>
      <c r="M68" s="194">
        <f>L68-K68</f>
        <v>-12395</v>
      </c>
      <c r="N68" s="194"/>
      <c r="O68" s="194">
        <f>Поликлиника!AT69</f>
        <v>-12697</v>
      </c>
      <c r="P68" s="194">
        <f>Поликлиника!AV69</f>
        <v>6815</v>
      </c>
      <c r="Q68" s="194">
        <f>P68-O68</f>
        <v>19512</v>
      </c>
      <c r="R68" s="194"/>
      <c r="S68" s="194">
        <f>Поликлиника!BH69</f>
        <v>15352</v>
      </c>
      <c r="T68" s="194">
        <f>Поликлиника!BJ69</f>
        <v>4449</v>
      </c>
      <c r="U68" s="194">
        <f>T68-S68</f>
        <v>-10903</v>
      </c>
      <c r="V68" s="194"/>
      <c r="W68" s="194"/>
      <c r="X68" s="194"/>
      <c r="Y68" s="194"/>
      <c r="Z68" s="194"/>
      <c r="AA68" s="194">
        <f>'Круглосуточный стационар'!C70</f>
        <v>526</v>
      </c>
      <c r="AB68" s="194">
        <f>'Круглосуточный стационар'!E70</f>
        <v>-514</v>
      </c>
      <c r="AC68" s="194">
        <f>AB68-AA68</f>
        <v>-1040</v>
      </c>
      <c r="AD68" s="194"/>
      <c r="AE68" s="194"/>
      <c r="AF68" s="194"/>
      <c r="AG68" s="194"/>
      <c r="AH68" s="194"/>
      <c r="AI68" s="194">
        <f>'Дневной стационар'!C69</f>
        <v>10</v>
      </c>
      <c r="AJ68" s="194">
        <f>'Дневной стационар'!E69</f>
        <v>354</v>
      </c>
      <c r="AK68" s="194">
        <f>AJ68-AI68</f>
        <v>344</v>
      </c>
      <c r="AL68" s="194"/>
      <c r="AM68" s="195"/>
      <c r="AN68" s="195"/>
      <c r="AO68" s="195">
        <f>C68+G68+K68+O68+S68+AA68+AI68</f>
        <v>17291</v>
      </c>
      <c r="AP68" s="195">
        <f>D68+H68+L68+P68+T68+AB68+AJ68</f>
        <v>12809</v>
      </c>
      <c r="AQ68" s="195">
        <f>AP68-AO68</f>
        <v>-4482</v>
      </c>
    </row>
    <row r="69" spans="1:45" ht="48.75" customHeight="1" x14ac:dyDescent="0.25">
      <c r="A69" s="417" t="s">
        <v>9</v>
      </c>
      <c r="B69" s="418"/>
      <c r="C69" s="194">
        <f>C67-C68</f>
        <v>90155</v>
      </c>
      <c r="D69" s="194">
        <f>D67-D68</f>
        <v>90155</v>
      </c>
      <c r="E69" s="194">
        <f>D69-C69</f>
        <v>0</v>
      </c>
      <c r="F69" s="194"/>
      <c r="G69" s="194">
        <f>G67-G68</f>
        <v>122361</v>
      </c>
      <c r="H69" s="194">
        <f>H67-H68</f>
        <v>122361</v>
      </c>
      <c r="I69" s="194">
        <f>H69-G69</f>
        <v>0</v>
      </c>
      <c r="J69" s="194"/>
      <c r="K69" s="194">
        <f>K67-K68</f>
        <v>0</v>
      </c>
      <c r="L69" s="194">
        <f>L67-L68</f>
        <v>764445</v>
      </c>
      <c r="M69" s="194">
        <f>L69-K69</f>
        <v>764445</v>
      </c>
      <c r="N69" s="194"/>
      <c r="O69" s="194">
        <f>O67-O68</f>
        <v>764747</v>
      </c>
      <c r="P69" s="194">
        <f>P67-P68</f>
        <v>143701</v>
      </c>
      <c r="Q69" s="194">
        <f>P69-O69</f>
        <v>-621046</v>
      </c>
      <c r="R69" s="194"/>
      <c r="S69" s="194">
        <f>S67-S68</f>
        <v>148401</v>
      </c>
      <c r="T69" s="194">
        <f>T67-T68</f>
        <v>537664</v>
      </c>
      <c r="U69" s="194">
        <f>T69-S69</f>
        <v>389263</v>
      </c>
      <c r="V69" s="194"/>
      <c r="W69" s="194"/>
      <c r="X69" s="194"/>
      <c r="Y69" s="194"/>
      <c r="Z69" s="194"/>
      <c r="AA69" s="194">
        <f>AA67-AA68</f>
        <v>49689</v>
      </c>
      <c r="AB69" s="194">
        <f>AB67-AB68</f>
        <v>50729</v>
      </c>
      <c r="AC69" s="194">
        <f>AB69-AA69</f>
        <v>1040</v>
      </c>
      <c r="AD69" s="194"/>
      <c r="AE69" s="194"/>
      <c r="AF69" s="194"/>
      <c r="AG69" s="194"/>
      <c r="AH69" s="194"/>
      <c r="AI69" s="194">
        <f>AI67-AI68</f>
        <v>18510</v>
      </c>
      <c r="AJ69" s="194">
        <f>AJ67-AJ68</f>
        <v>16794</v>
      </c>
      <c r="AK69" s="194">
        <f>AJ69-AI69</f>
        <v>-1716</v>
      </c>
      <c r="AL69" s="194"/>
      <c r="AM69" s="195"/>
      <c r="AN69" s="195"/>
      <c r="AO69" s="195">
        <f>AO67-AO68</f>
        <v>1193863</v>
      </c>
      <c r="AP69" s="195">
        <f>AP67-AP68</f>
        <v>1725849</v>
      </c>
      <c r="AQ69" s="195">
        <f>AP69-AO69</f>
        <v>531986</v>
      </c>
    </row>
    <row r="70" spans="1:45" ht="42.75" customHeight="1" x14ac:dyDescent="0.25">
      <c r="A70" s="419" t="s">
        <v>10</v>
      </c>
      <c r="B70" s="420"/>
      <c r="C70" s="196"/>
      <c r="D70" s="196"/>
      <c r="E70" s="194">
        <f>D70-C70</f>
        <v>0</v>
      </c>
      <c r="F70" s="196"/>
      <c r="G70" s="196"/>
      <c r="H70" s="196"/>
      <c r="I70" s="194">
        <f>H70-G70</f>
        <v>0</v>
      </c>
      <c r="J70" s="196"/>
      <c r="K70" s="196"/>
      <c r="L70" s="196"/>
      <c r="M70" s="194">
        <f>L70-K70</f>
        <v>0</v>
      </c>
      <c r="N70" s="196"/>
      <c r="O70" s="196"/>
      <c r="P70" s="196"/>
      <c r="Q70" s="194">
        <f>P70-O70</f>
        <v>0</v>
      </c>
      <c r="R70" s="196"/>
      <c r="S70" s="196"/>
      <c r="T70" s="196"/>
      <c r="U70" s="194"/>
      <c r="V70" s="196"/>
      <c r="W70" s="196"/>
      <c r="X70" s="196"/>
      <c r="Y70" s="196"/>
      <c r="Z70" s="196"/>
      <c r="AA70" s="196"/>
      <c r="AB70" s="196"/>
      <c r="AC70" s="194">
        <f>AB70-AA70</f>
        <v>0</v>
      </c>
      <c r="AD70" s="196"/>
      <c r="AE70" s="196"/>
      <c r="AF70" s="196"/>
      <c r="AG70" s="196"/>
      <c r="AH70" s="196"/>
      <c r="AI70" s="196"/>
      <c r="AJ70" s="196"/>
      <c r="AK70" s="194">
        <f>AJ70-AI70</f>
        <v>0</v>
      </c>
      <c r="AL70" s="196"/>
      <c r="AM70" s="197"/>
      <c r="AN70" s="197"/>
      <c r="AO70" s="197"/>
      <c r="AP70" s="197"/>
      <c r="AQ70" s="195">
        <f>AP70-AO70</f>
        <v>0</v>
      </c>
    </row>
    <row r="71" spans="1:45" x14ac:dyDescent="0.25">
      <c r="A71" s="421" t="s">
        <v>11</v>
      </c>
      <c r="B71" s="422"/>
      <c r="C71" s="198">
        <f>C69+C70</f>
        <v>90155</v>
      </c>
      <c r="D71" s="198">
        <f>D69+D70</f>
        <v>90155</v>
      </c>
      <c r="E71" s="198">
        <f>D71-C71</f>
        <v>0</v>
      </c>
      <c r="F71" s="198"/>
      <c r="G71" s="198">
        <f>G69+G70</f>
        <v>122361</v>
      </c>
      <c r="H71" s="198">
        <f>H69+H70</f>
        <v>122361</v>
      </c>
      <c r="I71" s="198">
        <f>H71-G71</f>
        <v>0</v>
      </c>
      <c r="J71" s="198"/>
      <c r="K71" s="198">
        <f>K69+K70</f>
        <v>0</v>
      </c>
      <c r="L71" s="198">
        <f>L69+L70</f>
        <v>764445</v>
      </c>
      <c r="M71" s="198">
        <f>L71-K71</f>
        <v>764445</v>
      </c>
      <c r="N71" s="198"/>
      <c r="O71" s="198">
        <f>O69+O70</f>
        <v>764747</v>
      </c>
      <c r="P71" s="198">
        <f>P69+P70</f>
        <v>143701</v>
      </c>
      <c r="Q71" s="198">
        <f>P71-O71</f>
        <v>-621046</v>
      </c>
      <c r="R71" s="198"/>
      <c r="S71" s="198">
        <f>S69+S70</f>
        <v>148401</v>
      </c>
      <c r="T71" s="198">
        <f>T69+T70</f>
        <v>537664</v>
      </c>
      <c r="U71" s="198">
        <f>T71-S71</f>
        <v>389263</v>
      </c>
      <c r="V71" s="198"/>
      <c r="W71" s="198"/>
      <c r="X71" s="198"/>
      <c r="Y71" s="198"/>
      <c r="Z71" s="198"/>
      <c r="AA71" s="198">
        <f>AA69+AA70</f>
        <v>49689</v>
      </c>
      <c r="AB71" s="198">
        <f>AB69+AB70</f>
        <v>50729</v>
      </c>
      <c r="AC71" s="198">
        <f>AB71-AA71</f>
        <v>1040</v>
      </c>
      <c r="AD71" s="198"/>
      <c r="AE71" s="198"/>
      <c r="AF71" s="198"/>
      <c r="AG71" s="198"/>
      <c r="AH71" s="198"/>
      <c r="AI71" s="198">
        <f>AI69+AI70</f>
        <v>18510</v>
      </c>
      <c r="AJ71" s="198">
        <f>AJ69+AJ70</f>
        <v>16794</v>
      </c>
      <c r="AK71" s="198">
        <f>AJ71-AI71</f>
        <v>-1716</v>
      </c>
      <c r="AL71" s="198"/>
      <c r="AM71" s="199"/>
      <c r="AN71" s="199"/>
      <c r="AO71" s="199">
        <f>AO69+AO70</f>
        <v>1193863</v>
      </c>
      <c r="AP71" s="199">
        <f>AP69+AP70</f>
        <v>1725849</v>
      </c>
      <c r="AQ71" s="199">
        <f>AP71-AO71</f>
        <v>531986</v>
      </c>
    </row>
    <row r="74" spans="1:45" ht="13.5" customHeight="1" x14ac:dyDescent="0.25"/>
  </sheetData>
  <mergeCells count="21">
    <mergeCell ref="A71:B71"/>
    <mergeCell ref="W9:Z11"/>
    <mergeCell ref="A8:A12"/>
    <mergeCell ref="B8:B12"/>
    <mergeCell ref="C8:F11"/>
    <mergeCell ref="C6:Z6"/>
    <mergeCell ref="A67:B67"/>
    <mergeCell ref="A68:B68"/>
    <mergeCell ref="A69:B69"/>
    <mergeCell ref="A70:B70"/>
    <mergeCell ref="G8:Z8"/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</mergeCells>
  <pageMargins left="0.25" right="0.25" top="0.75" bottom="0.75" header="0.3" footer="0.3"/>
  <pageSetup paperSize="9" scale="22" orientation="landscape" r:id="rId1"/>
  <headerFooter alignWithMargins="0"/>
  <colBreaks count="2" manualBreakCount="2">
    <brk id="26" max="69" man="1"/>
    <brk id="38" max="8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BK78"/>
  <sheetViews>
    <sheetView tabSelected="1" view="pageBreakPreview" zoomScale="80" zoomScaleNormal="100" zoomScaleSheetLayoutView="80" workbookViewId="0">
      <pane xSplit="2" ySplit="13" topLeftCell="C14" activePane="bottomRight" state="frozen"/>
      <selection activeCell="BK22" sqref="BK22"/>
      <selection pane="topRight" activeCell="BK22" sqref="BK22"/>
      <selection pane="bottomLeft" activeCell="BK22" sqref="BK22"/>
      <selection pane="bottomRight" activeCell="N14" sqref="N14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6" width="14.7109375" style="1" bestFit="1" customWidth="1"/>
    <col min="37" max="37" width="14.7109375" style="1" customWidth="1"/>
    <col min="38" max="16384" width="9.140625" style="1"/>
  </cols>
  <sheetData>
    <row r="1" spans="1:37" x14ac:dyDescent="0.25">
      <c r="T1" s="142" t="s">
        <v>27</v>
      </c>
      <c r="AI1" s="142" t="s">
        <v>27</v>
      </c>
    </row>
    <row r="2" spans="1:37" x14ac:dyDescent="0.25">
      <c r="T2" s="142" t="s">
        <v>28</v>
      </c>
      <c r="AI2" s="142" t="s">
        <v>28</v>
      </c>
    </row>
    <row r="3" spans="1:37" x14ac:dyDescent="0.25">
      <c r="T3" s="142" t="s">
        <v>29</v>
      </c>
      <c r="AI3" s="142" t="s">
        <v>29</v>
      </c>
    </row>
    <row r="4" spans="1:37" x14ac:dyDescent="0.25">
      <c r="T4" s="142" t="str">
        <f>'Скорая медицинская помощь'!$P$4</f>
        <v>от  26.10.2021 года № 5 / 2021</v>
      </c>
      <c r="AI4" s="142" t="str">
        <f>'Скорая медицинская помощь'!$P$4</f>
        <v>от  26.10.2021 года № 5 / 2021</v>
      </c>
    </row>
    <row r="7" spans="1:37" x14ac:dyDescent="0.25">
      <c r="A7" s="439" t="s">
        <v>43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439"/>
      <c r="U7" s="20"/>
      <c r="V7" s="20"/>
      <c r="W7" s="20"/>
      <c r="X7" s="20"/>
      <c r="Y7" s="20"/>
      <c r="Z7" s="20"/>
      <c r="AA7" s="20"/>
      <c r="AB7" s="20"/>
      <c r="AC7" s="208">
        <f>AC15+AC16</f>
        <v>0</v>
      </c>
      <c r="AD7" s="20"/>
      <c r="AE7" s="20"/>
      <c r="AF7" s="20"/>
      <c r="AG7" s="21"/>
    </row>
    <row r="8" spans="1:37" ht="12.6" customHeight="1" x14ac:dyDescent="0.25">
      <c r="O8" s="36"/>
    </row>
    <row r="9" spans="1:37" s="2" customFormat="1" ht="12.75" customHeight="1" x14ac:dyDescent="0.25">
      <c r="A9" s="339" t="s">
        <v>0</v>
      </c>
      <c r="B9" s="342" t="s">
        <v>1</v>
      </c>
      <c r="C9" s="364" t="str">
        <f>'Скорая медицинская помощь'!C8</f>
        <v>Скорая медицинская помощь</v>
      </c>
      <c r="D9" s="365"/>
      <c r="E9" s="366"/>
      <c r="F9" s="436" t="s">
        <v>2</v>
      </c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  <c r="R9" s="437"/>
      <c r="S9" s="437"/>
      <c r="T9" s="438"/>
      <c r="U9" s="364" t="str">
        <f>'Круглосуточный стационар'!C8</f>
        <v>Медицинская помощь в условиях круглосуточного стационара</v>
      </c>
      <c r="V9" s="365"/>
      <c r="W9" s="432"/>
      <c r="X9" s="325" t="str">
        <f>'Круглосуточный стационар'!Q8</f>
        <v>в том числе: высокотехнологичная медицинская помощь</v>
      </c>
      <c r="Y9" s="326"/>
      <c r="Z9" s="327"/>
      <c r="AA9" s="325" t="str">
        <f>'Дневной стационар'!C8</f>
        <v>Медицинская помощь в условиях дневного стационара</v>
      </c>
      <c r="AB9" s="326"/>
      <c r="AC9" s="326"/>
      <c r="AD9" s="326"/>
      <c r="AE9" s="326"/>
      <c r="AF9" s="327"/>
      <c r="AG9" s="364" t="s">
        <v>5</v>
      </c>
      <c r="AH9" s="365"/>
      <c r="AI9" s="432"/>
    </row>
    <row r="10" spans="1:37" s="2" customFormat="1" ht="13.5" customHeight="1" x14ac:dyDescent="0.25">
      <c r="A10" s="340"/>
      <c r="B10" s="343"/>
      <c r="C10" s="433"/>
      <c r="D10" s="434"/>
      <c r="E10" s="440"/>
      <c r="F10" s="441" t="str">
        <f>Поликлиника!C11</f>
        <v xml:space="preserve">Комплексные посещения с профилактической целью </v>
      </c>
      <c r="G10" s="442"/>
      <c r="H10" s="443"/>
      <c r="I10" s="441" t="str">
        <f>Поликлиника!R11</f>
        <v xml:space="preserve">Посещения с иной целью </v>
      </c>
      <c r="J10" s="442"/>
      <c r="K10" s="443"/>
      <c r="L10" s="434" t="str">
        <f>Поликлиника!AT11</f>
        <v>Посещения по неотложной помощи</v>
      </c>
      <c r="M10" s="434"/>
      <c r="N10" s="434"/>
      <c r="O10" s="434" t="str">
        <f>Поликлиника!BH11</f>
        <v>Обращения по заболеванию</v>
      </c>
      <c r="P10" s="434"/>
      <c r="Q10" s="434"/>
      <c r="R10" s="446" t="str">
        <f>Поликлиника!BV11</f>
        <v>в том числе: диагностические исследования</v>
      </c>
      <c r="S10" s="442"/>
      <c r="T10" s="447"/>
      <c r="U10" s="433"/>
      <c r="V10" s="434"/>
      <c r="W10" s="435"/>
      <c r="X10" s="328"/>
      <c r="Y10" s="329"/>
      <c r="Z10" s="330"/>
      <c r="AA10" s="328"/>
      <c r="AB10" s="329"/>
      <c r="AC10" s="329"/>
      <c r="AD10" s="329"/>
      <c r="AE10" s="329"/>
      <c r="AF10" s="330"/>
      <c r="AG10" s="433"/>
      <c r="AH10" s="434"/>
      <c r="AI10" s="435"/>
    </row>
    <row r="11" spans="1:37" s="2" customFormat="1" ht="12" customHeight="1" x14ac:dyDescent="0.25">
      <c r="A11" s="340"/>
      <c r="B11" s="343"/>
      <c r="C11" s="433"/>
      <c r="D11" s="434"/>
      <c r="E11" s="440"/>
      <c r="F11" s="328"/>
      <c r="G11" s="329"/>
      <c r="H11" s="444"/>
      <c r="I11" s="328"/>
      <c r="J11" s="329"/>
      <c r="K11" s="444"/>
      <c r="L11" s="434"/>
      <c r="M11" s="434"/>
      <c r="N11" s="434"/>
      <c r="O11" s="434"/>
      <c r="P11" s="434"/>
      <c r="Q11" s="434"/>
      <c r="R11" s="448"/>
      <c r="S11" s="329"/>
      <c r="T11" s="330"/>
      <c r="U11" s="433"/>
      <c r="V11" s="434"/>
      <c r="W11" s="435"/>
      <c r="X11" s="328"/>
      <c r="Y11" s="329"/>
      <c r="Z11" s="330"/>
      <c r="AA11" s="328"/>
      <c r="AB11" s="329"/>
      <c r="AC11" s="329"/>
      <c r="AD11" s="329"/>
      <c r="AE11" s="329"/>
      <c r="AF11" s="330"/>
      <c r="AG11" s="433"/>
      <c r="AH11" s="434"/>
      <c r="AI11" s="435"/>
    </row>
    <row r="12" spans="1:37" s="2" customFormat="1" ht="12.75" customHeight="1" x14ac:dyDescent="0.25">
      <c r="A12" s="340"/>
      <c r="B12" s="343"/>
      <c r="C12" s="433"/>
      <c r="D12" s="434"/>
      <c r="E12" s="440"/>
      <c r="F12" s="331"/>
      <c r="G12" s="332"/>
      <c r="H12" s="445"/>
      <c r="I12" s="331"/>
      <c r="J12" s="332"/>
      <c r="K12" s="445"/>
      <c r="L12" s="434"/>
      <c r="M12" s="434"/>
      <c r="N12" s="434"/>
      <c r="O12" s="434"/>
      <c r="P12" s="434"/>
      <c r="Q12" s="434"/>
      <c r="R12" s="449"/>
      <c r="S12" s="332"/>
      <c r="T12" s="333"/>
      <c r="U12" s="433"/>
      <c r="V12" s="434"/>
      <c r="W12" s="435"/>
      <c r="X12" s="331"/>
      <c r="Y12" s="332"/>
      <c r="Z12" s="333"/>
      <c r="AA12" s="331"/>
      <c r="AB12" s="332"/>
      <c r="AC12" s="332"/>
      <c r="AD12" s="332"/>
      <c r="AE12" s="332"/>
      <c r="AF12" s="333"/>
      <c r="AG12" s="433"/>
      <c r="AH12" s="434"/>
      <c r="AI12" s="435"/>
    </row>
    <row r="13" spans="1:37" s="3" customFormat="1" ht="120" customHeight="1" x14ac:dyDescent="0.25">
      <c r="A13" s="341"/>
      <c r="B13" s="344"/>
      <c r="C13" s="22" t="str">
        <f>'Скорая медицинская помощь'!C12</f>
        <v>Утвержденное плановое задание в соответствии с заседанием Комиссии 4/2021</v>
      </c>
      <c r="D13" s="23" t="str">
        <f>'Скорая медицинская помощь'!E12</f>
        <v>Проект планового задания для заседания Комиссии 5/2021</v>
      </c>
      <c r="E13" s="43" t="s">
        <v>3</v>
      </c>
      <c r="F13" s="22" t="str">
        <f>$C$13</f>
        <v>Утвержденное плановое задание в соответствии с заседанием Комиссии 4/2021</v>
      </c>
      <c r="G13" s="23" t="str">
        <f>$D$13</f>
        <v>Проект планового задания для заседания Комиссии 5/2021</v>
      </c>
      <c r="H13" s="24" t="s">
        <v>4</v>
      </c>
      <c r="I13" s="22" t="str">
        <f>$C$13</f>
        <v>Утвержденное плановое задание в соответствии с заседанием Комиссии 4/2021</v>
      </c>
      <c r="J13" s="23" t="str">
        <f>$D$13</f>
        <v>Проект планового задания для заседания Комиссии 5/2021</v>
      </c>
      <c r="K13" s="24" t="s">
        <v>4</v>
      </c>
      <c r="L13" s="22" t="str">
        <f>$C$13</f>
        <v>Утвержденное плановое задание в соответствии с заседанием Комиссии 4/2021</v>
      </c>
      <c r="M13" s="23" t="str">
        <f>$D$13</f>
        <v>Проект планового задания для заседания Комиссии 5/2021</v>
      </c>
      <c r="N13" s="24" t="s">
        <v>4</v>
      </c>
      <c r="O13" s="22" t="str">
        <f>$C$13</f>
        <v>Утвержденное плановое задание в соответствии с заседанием Комиссии 4/2021</v>
      </c>
      <c r="P13" s="23" t="str">
        <f>$D$13</f>
        <v>Проект планового задания для заседания Комиссии 5/2021</v>
      </c>
      <c r="Q13" s="24" t="s">
        <v>4</v>
      </c>
      <c r="R13" s="22" t="str">
        <f>$C$13</f>
        <v>Утвержденное плановое задание в соответствии с заседанием Комиссии 4/2021</v>
      </c>
      <c r="S13" s="23" t="str">
        <f>$D$13</f>
        <v>Проект планового задания для заседания Комиссии 5/2021</v>
      </c>
      <c r="T13" s="44" t="s">
        <v>4</v>
      </c>
      <c r="U13" s="22" t="str">
        <f>$C$13</f>
        <v>Утвержденное плановое задание в соответствии с заседанием Комиссии 4/2021</v>
      </c>
      <c r="V13" s="23" t="str">
        <f>$D$13</f>
        <v>Проект планового задания для заседания Комиссии 5/2021</v>
      </c>
      <c r="W13" s="44" t="s">
        <v>4</v>
      </c>
      <c r="X13" s="22" t="str">
        <f>$C$13</f>
        <v>Утвержденное плановое задание в соответствии с заседанием Комиссии 4/2021</v>
      </c>
      <c r="Y13" s="23" t="str">
        <f>$D$13</f>
        <v>Проект планового задания для заседания Комиссии 5/2021</v>
      </c>
      <c r="Z13" s="44" t="s">
        <v>4</v>
      </c>
      <c r="AA13" s="45" t="str">
        <f>$C$13</f>
        <v>Утвержденное плановое задание в соответствии с заседанием Комиссии 4/2021</v>
      </c>
      <c r="AB13" s="23" t="str">
        <f>$D$13</f>
        <v>Проект планового задания для заседания Комиссии 5/2021</v>
      </c>
      <c r="AC13" s="24" t="s">
        <v>4</v>
      </c>
      <c r="AD13" s="22" t="str">
        <f>$C$13</f>
        <v>Утвержденное плановое задание в соответствии с заседанием Комиссии 4/2021</v>
      </c>
      <c r="AE13" s="23" t="str">
        <f>$D$13</f>
        <v>Проект планового задания для заседания Комиссии 5/2021</v>
      </c>
      <c r="AF13" s="44" t="s">
        <v>4</v>
      </c>
      <c r="AG13" s="22" t="str">
        <f>$C$13</f>
        <v>Утвержденное плановое задание в соответствии с заседанием Комиссии 4/2021</v>
      </c>
      <c r="AH13" s="23" t="str">
        <f>$D$13</f>
        <v>Проект планового задания для заседания Комиссии 5/2021</v>
      </c>
      <c r="AI13" s="44" t="s">
        <v>4</v>
      </c>
    </row>
    <row r="14" spans="1:37" x14ac:dyDescent="0.25">
      <c r="A14" s="26">
        <v>1</v>
      </c>
      <c r="B14" s="27" t="str">
        <f>'Скорая медицинская помощь'!B14</f>
        <v>ККБ Лукашевского</v>
      </c>
      <c r="C14" s="46">
        <f>'Скорая медицинская помощь'!D14</f>
        <v>0</v>
      </c>
      <c r="D14" s="47">
        <f>'Скорая медицинская помощь'!F14</f>
        <v>0</v>
      </c>
      <c r="E14" s="48">
        <f>D14-C14</f>
        <v>0</v>
      </c>
      <c r="F14" s="46">
        <f>Поликлиника!D14</f>
        <v>0</v>
      </c>
      <c r="G14" s="47">
        <f>Поликлиника!F14</f>
        <v>0</v>
      </c>
      <c r="H14" s="49">
        <f>G14-F14</f>
        <v>0</v>
      </c>
      <c r="I14" s="47">
        <f>Поликлиника!S14</f>
        <v>11535.98</v>
      </c>
      <c r="J14" s="47">
        <f>Поликлиника!W14</f>
        <v>8664.68</v>
      </c>
      <c r="K14" s="49">
        <f>J14-I14</f>
        <v>-2871.2999999999993</v>
      </c>
      <c r="L14" s="50">
        <f>Поликлиника!AU14</f>
        <v>16822.86</v>
      </c>
      <c r="M14" s="50">
        <f>Поликлиника!AW14</f>
        <v>23322.859999999997</v>
      </c>
      <c r="N14" s="51">
        <f>M14-L14</f>
        <v>6499.9999999999964</v>
      </c>
      <c r="O14" s="47">
        <f>Поликлиника!BI14</f>
        <v>54099</v>
      </c>
      <c r="P14" s="47">
        <f>Поликлиника!BK14</f>
        <v>35849.22</v>
      </c>
      <c r="Q14" s="49">
        <f>P14-O14</f>
        <v>-18249.78</v>
      </c>
      <c r="R14" s="52">
        <f>Поликлиника!BW14</f>
        <v>41749.840000000004</v>
      </c>
      <c r="S14" s="52">
        <f>Поликлиника!BY14</f>
        <v>23500.059999999998</v>
      </c>
      <c r="T14" s="53">
        <f>S14-R14</f>
        <v>-18249.780000000006</v>
      </c>
      <c r="U14" s="54">
        <f>'Круглосуточный стационар'!D14</f>
        <v>1334172.8600000001</v>
      </c>
      <c r="V14" s="55">
        <f>'Круглосуточный стационар'!F14</f>
        <v>1525622.01</v>
      </c>
      <c r="W14" s="53">
        <f>V14-U14</f>
        <v>191449.14999999991</v>
      </c>
      <c r="X14" s="54">
        <f>'Круглосуточный стационар'!R14</f>
        <v>47697.549999999996</v>
      </c>
      <c r="Y14" s="55">
        <f>'Круглосуточный стационар'!T14</f>
        <v>46609.729999999996</v>
      </c>
      <c r="Z14" s="53">
        <f t="shared" ref="Z14" si="0">Y14-X14</f>
        <v>-1087.8199999999997</v>
      </c>
      <c r="AA14" s="56">
        <f>'Дневной стационар'!D14</f>
        <v>108135.68999999999</v>
      </c>
      <c r="AB14" s="47">
        <f>'Дневной стационар'!F14</f>
        <v>66482.81</v>
      </c>
      <c r="AC14" s="49">
        <f>AB14-AA14</f>
        <v>-41652.87999999999</v>
      </c>
      <c r="AD14" s="47"/>
      <c r="AE14" s="47"/>
      <c r="AF14" s="53">
        <f>AE14-AD14</f>
        <v>0</v>
      </c>
      <c r="AG14" s="57">
        <f>C14+F14+L14+O14+U14+AA14+AD14+I14</f>
        <v>1524766.3900000001</v>
      </c>
      <c r="AH14" s="58">
        <f>D14+G14+M14+P14+V14+AB14+AE14+J14</f>
        <v>1659941.58</v>
      </c>
      <c r="AI14" s="37">
        <f>AH14-AG14</f>
        <v>135175.18999999994</v>
      </c>
      <c r="AJ14" s="36"/>
      <c r="AK14" s="36"/>
    </row>
    <row r="15" spans="1:37" x14ac:dyDescent="0.25">
      <c r="A15" s="28">
        <v>2</v>
      </c>
      <c r="B15" s="29" t="str">
        <f>'Скорая медицинская помощь'!B15</f>
        <v>ККДБ</v>
      </c>
      <c r="C15" s="46">
        <f>'Скорая медицинская помощь'!D15</f>
        <v>0</v>
      </c>
      <c r="D15" s="47">
        <f>'Скорая медицинская помощь'!F15</f>
        <v>0</v>
      </c>
      <c r="E15" s="48">
        <f t="shared" ref="E15:E65" si="1">D15-C15</f>
        <v>0</v>
      </c>
      <c r="F15" s="46">
        <f>Поликлиника!D15</f>
        <v>0</v>
      </c>
      <c r="G15" s="47">
        <f>Поликлиника!F15</f>
        <v>0</v>
      </c>
      <c r="H15" s="49">
        <f t="shared" ref="H15:H65" si="2">G15-F15</f>
        <v>0</v>
      </c>
      <c r="I15" s="47">
        <f>Поликлиника!S15</f>
        <v>6597.03</v>
      </c>
      <c r="J15" s="47">
        <f>Поликлиника!W15</f>
        <v>6597.03</v>
      </c>
      <c r="K15" s="49">
        <f t="shared" ref="K15:K65" si="3">J15-I15</f>
        <v>0</v>
      </c>
      <c r="L15" s="50">
        <f>Поликлиника!AU15</f>
        <v>8621.5</v>
      </c>
      <c r="M15" s="50">
        <f>Поликлиника!AW15</f>
        <v>8621.5</v>
      </c>
      <c r="N15" s="51">
        <f t="shared" ref="N15:N65" si="4">M15-L15</f>
        <v>0</v>
      </c>
      <c r="O15" s="47">
        <f>Поликлиника!BI15</f>
        <v>21836.99</v>
      </c>
      <c r="P15" s="47">
        <f>Поликлиника!BK15</f>
        <v>21836.99</v>
      </c>
      <c r="Q15" s="49">
        <f t="shared" ref="Q15:Q65" si="5">P15-O15</f>
        <v>0</v>
      </c>
      <c r="R15" s="52">
        <f>Поликлиника!BW15</f>
        <v>10537.190000000002</v>
      </c>
      <c r="S15" s="52">
        <f>Поликлиника!BY15</f>
        <v>10537.190000000002</v>
      </c>
      <c r="T15" s="53">
        <f t="shared" ref="T15:T65" si="6">S15-R15</f>
        <v>0</v>
      </c>
      <c r="U15" s="54">
        <f>'Круглосуточный стационар'!D15</f>
        <v>320262.21999999997</v>
      </c>
      <c r="V15" s="55">
        <f>'Круглосуточный стационар'!F15</f>
        <v>353940.45</v>
      </c>
      <c r="W15" s="53">
        <f t="shared" ref="W15:W65" si="7">V15-U15</f>
        <v>33678.23000000004</v>
      </c>
      <c r="X15" s="54">
        <f>'Круглосуточный стационар'!R15</f>
        <v>18994.239999999998</v>
      </c>
      <c r="Y15" s="55">
        <f>'Круглосуточный стационар'!T15</f>
        <v>27672.47</v>
      </c>
      <c r="Z15" s="53">
        <f t="shared" ref="Z15:Z65" si="8">Y15-X15</f>
        <v>8678.2300000000032</v>
      </c>
      <c r="AA15" s="56">
        <f>'Дневной стационар'!D15</f>
        <v>33264.53</v>
      </c>
      <c r="AB15" s="47">
        <f>'Дневной стационар'!F15</f>
        <v>33264.53</v>
      </c>
      <c r="AC15" s="49">
        <f t="shared" ref="AC15:AC65" si="9">AB15-AA15</f>
        <v>0</v>
      </c>
      <c r="AD15" s="47"/>
      <c r="AE15" s="47"/>
      <c r="AF15" s="53">
        <f t="shared" ref="AF15:AF65" si="10">AE15-AD15</f>
        <v>0</v>
      </c>
      <c r="AG15" s="57">
        <f t="shared" ref="AG15:AG65" si="11">C15+F15+L15+O15+U15+AA15+AD15+I15</f>
        <v>390582.27</v>
      </c>
      <c r="AH15" s="58">
        <f t="shared" ref="AH15:AH65" si="12">D15+G15+M15+P15+V15+AB15+AE15+J15</f>
        <v>424260.5</v>
      </c>
      <c r="AI15" s="37">
        <f t="shared" ref="AI15:AI65" si="13">AH15-AG15</f>
        <v>33678.229999999981</v>
      </c>
      <c r="AJ15" s="36"/>
      <c r="AK15" s="36"/>
    </row>
    <row r="16" spans="1:37" x14ac:dyDescent="0.25">
      <c r="A16" s="26">
        <v>3</v>
      </c>
      <c r="B16" s="29" t="str">
        <f>'Скорая медицинская помощь'!B16</f>
        <v>ККОД</v>
      </c>
      <c r="C16" s="46">
        <f>'Скорая медицинская помощь'!D16</f>
        <v>0</v>
      </c>
      <c r="D16" s="47">
        <f>'Скорая медицинская помощь'!F16</f>
        <v>0</v>
      </c>
      <c r="E16" s="48">
        <f t="shared" si="1"/>
        <v>0</v>
      </c>
      <c r="F16" s="46">
        <f>Поликлиника!D16</f>
        <v>0</v>
      </c>
      <c r="G16" s="47">
        <f>Поликлиника!F16</f>
        <v>0</v>
      </c>
      <c r="H16" s="49">
        <f t="shared" si="2"/>
        <v>0</v>
      </c>
      <c r="I16" s="47">
        <f>Поликлиника!S16</f>
        <v>41338.049999999996</v>
      </c>
      <c r="J16" s="47">
        <f>Поликлиника!W16</f>
        <v>28742.460000000003</v>
      </c>
      <c r="K16" s="49">
        <f t="shared" si="3"/>
        <v>-12595.589999999993</v>
      </c>
      <c r="L16" s="50">
        <f>Поликлиника!AU16</f>
        <v>0</v>
      </c>
      <c r="M16" s="50">
        <f>Поликлиника!AW16</f>
        <v>0</v>
      </c>
      <c r="N16" s="51">
        <f t="shared" si="4"/>
        <v>0</v>
      </c>
      <c r="O16" s="47">
        <f>Поликлиника!BI16</f>
        <v>201508.11</v>
      </c>
      <c r="P16" s="47">
        <f>Поликлиника!BK16</f>
        <v>168654.06</v>
      </c>
      <c r="Q16" s="49">
        <f t="shared" si="5"/>
        <v>-32854.049999999988</v>
      </c>
      <c r="R16" s="52">
        <f>Поликлиника!BW16</f>
        <v>124382.06</v>
      </c>
      <c r="S16" s="52">
        <f>Поликлиника!BY16</f>
        <v>120667.76000000001</v>
      </c>
      <c r="T16" s="53">
        <f t="shared" si="6"/>
        <v>-3714.2999999999884</v>
      </c>
      <c r="U16" s="54">
        <f>'Круглосуточный стационар'!D16</f>
        <v>606558.75</v>
      </c>
      <c r="V16" s="55">
        <f>'Круглосуточный стационар'!F16</f>
        <v>606558.75</v>
      </c>
      <c r="W16" s="53">
        <f t="shared" si="7"/>
        <v>0</v>
      </c>
      <c r="X16" s="54">
        <f>'Круглосуточный стационар'!R16</f>
        <v>30160.600000000002</v>
      </c>
      <c r="Y16" s="55">
        <f>'Круглосуточный стационар'!T16</f>
        <v>30160.600000000002</v>
      </c>
      <c r="Z16" s="53">
        <f t="shared" si="8"/>
        <v>0</v>
      </c>
      <c r="AA16" s="56">
        <f>'Дневной стационар'!D16</f>
        <v>363151.52</v>
      </c>
      <c r="AB16" s="47">
        <f>'Дневной стационар'!F16</f>
        <v>363151.52</v>
      </c>
      <c r="AC16" s="49">
        <f t="shared" si="9"/>
        <v>0</v>
      </c>
      <c r="AD16" s="47"/>
      <c r="AE16" s="47"/>
      <c r="AF16" s="53">
        <f t="shared" si="10"/>
        <v>0</v>
      </c>
      <c r="AG16" s="57">
        <f t="shared" si="11"/>
        <v>1212556.43</v>
      </c>
      <c r="AH16" s="58">
        <f t="shared" si="12"/>
        <v>1167106.79</v>
      </c>
      <c r="AI16" s="37">
        <f t="shared" si="13"/>
        <v>-45449.639999999898</v>
      </c>
      <c r="AJ16" s="36"/>
      <c r="AK16" s="36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6">
        <f>'Скорая медицинская помощь'!D17</f>
        <v>0</v>
      </c>
      <c r="D17" s="47">
        <f>'Скорая медицинская помощь'!F17</f>
        <v>0</v>
      </c>
      <c r="E17" s="48">
        <f t="shared" si="1"/>
        <v>0</v>
      </c>
      <c r="F17" s="46">
        <f>Поликлиника!D17</f>
        <v>0</v>
      </c>
      <c r="G17" s="47">
        <f>Поликлиника!F17</f>
        <v>0</v>
      </c>
      <c r="H17" s="49">
        <f t="shared" si="2"/>
        <v>0</v>
      </c>
      <c r="I17" s="47">
        <f>Поликлиника!S17</f>
        <v>2284.08</v>
      </c>
      <c r="J17" s="47">
        <f>Поликлиника!W17</f>
        <v>2284.08</v>
      </c>
      <c r="K17" s="49">
        <f t="shared" si="3"/>
        <v>0</v>
      </c>
      <c r="L17" s="50">
        <f>Поликлиника!AU17</f>
        <v>0</v>
      </c>
      <c r="M17" s="50">
        <f>Поликлиника!AW17</f>
        <v>0</v>
      </c>
      <c r="N17" s="51">
        <f t="shared" si="4"/>
        <v>0</v>
      </c>
      <c r="O17" s="47">
        <f>Поликлиника!BI17</f>
        <v>29738.71</v>
      </c>
      <c r="P17" s="47">
        <f>Поликлиника!BK17</f>
        <v>29738.71</v>
      </c>
      <c r="Q17" s="49">
        <f t="shared" si="5"/>
        <v>0</v>
      </c>
      <c r="R17" s="52">
        <f>Поликлиника!BW17</f>
        <v>0</v>
      </c>
      <c r="S17" s="52">
        <f>Поликлиника!BY17</f>
        <v>0</v>
      </c>
      <c r="T17" s="53">
        <f t="shared" si="6"/>
        <v>0</v>
      </c>
      <c r="U17" s="54">
        <f>'Круглосуточный стационар'!D17</f>
        <v>103224.28</v>
      </c>
      <c r="V17" s="55">
        <f>'Круглосуточный стационар'!F17</f>
        <v>108224.28</v>
      </c>
      <c r="W17" s="53">
        <f t="shared" si="7"/>
        <v>5000</v>
      </c>
      <c r="X17" s="54">
        <f>'Круглосуточный стационар'!R17</f>
        <v>0</v>
      </c>
      <c r="Y17" s="55">
        <f>'Круглосуточный стационар'!T17</f>
        <v>0</v>
      </c>
      <c r="Z17" s="53">
        <f t="shared" si="8"/>
        <v>0</v>
      </c>
      <c r="AA17" s="56">
        <f>'Дневной стационар'!D17</f>
        <v>36522.69</v>
      </c>
      <c r="AB17" s="47">
        <f>'Дневной стационар'!F17</f>
        <v>31522.690000000002</v>
      </c>
      <c r="AC17" s="49">
        <f t="shared" si="9"/>
        <v>-5000</v>
      </c>
      <c r="AD17" s="47"/>
      <c r="AE17" s="47"/>
      <c r="AF17" s="53">
        <f t="shared" si="10"/>
        <v>0</v>
      </c>
      <c r="AG17" s="57">
        <f t="shared" si="11"/>
        <v>171769.75999999998</v>
      </c>
      <c r="AH17" s="58">
        <f t="shared" si="12"/>
        <v>171769.75999999998</v>
      </c>
      <c r="AI17" s="37">
        <f t="shared" si="13"/>
        <v>0</v>
      </c>
      <c r="AJ17" s="36"/>
      <c r="AK17" s="36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6">
        <f>'Скорая медицинская помощь'!D18</f>
        <v>0</v>
      </c>
      <c r="D18" s="47">
        <f>'Скорая медицинская помощь'!F18</f>
        <v>0</v>
      </c>
      <c r="E18" s="48">
        <f t="shared" si="1"/>
        <v>0</v>
      </c>
      <c r="F18" s="46">
        <f>Поликлиника!D18</f>
        <v>0</v>
      </c>
      <c r="G18" s="47">
        <f>Поликлиника!F18</f>
        <v>0</v>
      </c>
      <c r="H18" s="49">
        <f t="shared" si="2"/>
        <v>0</v>
      </c>
      <c r="I18" s="47">
        <f>Поликлиника!S18</f>
        <v>35.06</v>
      </c>
      <c r="J18" s="47">
        <f>Поликлиника!W18</f>
        <v>35.06</v>
      </c>
      <c r="K18" s="49">
        <f t="shared" si="3"/>
        <v>0</v>
      </c>
      <c r="L18" s="50">
        <f>Поликлиника!AU18</f>
        <v>0</v>
      </c>
      <c r="M18" s="50">
        <f>Поликлиника!AW18</f>
        <v>0</v>
      </c>
      <c r="N18" s="51">
        <f t="shared" si="4"/>
        <v>0</v>
      </c>
      <c r="O18" s="47">
        <f>Поликлиника!BI18</f>
        <v>63628.53</v>
      </c>
      <c r="P18" s="47">
        <f>Поликлиника!BK18</f>
        <v>63628.53</v>
      </c>
      <c r="Q18" s="49">
        <f t="shared" si="5"/>
        <v>0</v>
      </c>
      <c r="R18" s="52">
        <f>Поликлиника!BW18</f>
        <v>0</v>
      </c>
      <c r="S18" s="52">
        <f>Поликлиника!BY18</f>
        <v>0</v>
      </c>
      <c r="T18" s="53">
        <f t="shared" si="6"/>
        <v>0</v>
      </c>
      <c r="U18" s="54">
        <f>'Круглосуточный стационар'!D18</f>
        <v>0</v>
      </c>
      <c r="V18" s="55">
        <f>'Круглосуточный стационар'!F18</f>
        <v>0</v>
      </c>
      <c r="W18" s="53">
        <f t="shared" si="7"/>
        <v>0</v>
      </c>
      <c r="X18" s="54">
        <f>'Круглосуточный стационар'!R18</f>
        <v>0</v>
      </c>
      <c r="Y18" s="55">
        <f>'Круглосуточный стационар'!T18</f>
        <v>0</v>
      </c>
      <c r="Z18" s="53">
        <f t="shared" si="8"/>
        <v>0</v>
      </c>
      <c r="AA18" s="56">
        <f>'Дневной стационар'!D18</f>
        <v>0</v>
      </c>
      <c r="AB18" s="47">
        <f>'Дневной стационар'!F18</f>
        <v>0</v>
      </c>
      <c r="AC18" s="49">
        <f t="shared" si="9"/>
        <v>0</v>
      </c>
      <c r="AD18" s="47"/>
      <c r="AE18" s="47"/>
      <c r="AF18" s="53">
        <f t="shared" si="10"/>
        <v>0</v>
      </c>
      <c r="AG18" s="57">
        <f t="shared" si="11"/>
        <v>63663.59</v>
      </c>
      <c r="AH18" s="58">
        <f t="shared" si="12"/>
        <v>63663.59</v>
      </c>
      <c r="AI18" s="37">
        <f t="shared" si="13"/>
        <v>0</v>
      </c>
      <c r="AJ18" s="36"/>
      <c r="AK18" s="36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6">
        <f>'Скорая медицинская помощь'!D19</f>
        <v>0</v>
      </c>
      <c r="D19" s="47">
        <f>'Скорая медицинская помощь'!F19</f>
        <v>0</v>
      </c>
      <c r="E19" s="48">
        <f t="shared" si="1"/>
        <v>0</v>
      </c>
      <c r="F19" s="46">
        <f>Поликлиника!D19</f>
        <v>0</v>
      </c>
      <c r="G19" s="47">
        <f>Поликлиника!F19</f>
        <v>0</v>
      </c>
      <c r="H19" s="49">
        <f t="shared" si="2"/>
        <v>0</v>
      </c>
      <c r="I19" s="47">
        <f>Поликлиника!S19</f>
        <v>0</v>
      </c>
      <c r="J19" s="47">
        <f>Поликлиника!W19</f>
        <v>0</v>
      </c>
      <c r="K19" s="49">
        <f t="shared" si="3"/>
        <v>0</v>
      </c>
      <c r="L19" s="50">
        <f>Поликлиника!AU19</f>
        <v>2510.87</v>
      </c>
      <c r="M19" s="50">
        <f>Поликлиника!AW19</f>
        <v>2510.87</v>
      </c>
      <c r="N19" s="51">
        <f t="shared" si="4"/>
        <v>0</v>
      </c>
      <c r="O19" s="47">
        <f>Поликлиника!BI19</f>
        <v>77337.479999999981</v>
      </c>
      <c r="P19" s="47">
        <f>Поликлиника!BK19</f>
        <v>75313.26999999999</v>
      </c>
      <c r="Q19" s="49">
        <f t="shared" si="5"/>
        <v>-2024.2099999999919</v>
      </c>
      <c r="R19" s="52">
        <f>Поликлиника!BW19</f>
        <v>77337.479999999981</v>
      </c>
      <c r="S19" s="52">
        <f>Поликлиника!BY19</f>
        <v>75313.26999999999</v>
      </c>
      <c r="T19" s="53">
        <f t="shared" si="6"/>
        <v>-2024.2099999999919</v>
      </c>
      <c r="U19" s="54">
        <f>'Круглосуточный стационар'!D19</f>
        <v>184125.14</v>
      </c>
      <c r="V19" s="55">
        <f>'Круглосуточный стационар'!F19</f>
        <v>164125.14000000001</v>
      </c>
      <c r="W19" s="53">
        <f t="shared" si="7"/>
        <v>-20000</v>
      </c>
      <c r="X19" s="54">
        <f>'Круглосуточный стационар'!R19</f>
        <v>0</v>
      </c>
      <c r="Y19" s="55">
        <f>'Круглосуточный стационар'!T19</f>
        <v>0</v>
      </c>
      <c r="Z19" s="53">
        <f t="shared" si="8"/>
        <v>0</v>
      </c>
      <c r="AA19" s="56">
        <f>'Дневной стационар'!D19</f>
        <v>3306.54</v>
      </c>
      <c r="AB19" s="47">
        <f>'Дневной стационар'!F19</f>
        <v>3306.54</v>
      </c>
      <c r="AC19" s="49">
        <f t="shared" si="9"/>
        <v>0</v>
      </c>
      <c r="AD19" s="47"/>
      <c r="AE19" s="47"/>
      <c r="AF19" s="53">
        <f t="shared" si="10"/>
        <v>0</v>
      </c>
      <c r="AG19" s="57">
        <f t="shared" si="11"/>
        <v>267280.02999999997</v>
      </c>
      <c r="AH19" s="58">
        <f t="shared" si="12"/>
        <v>245255.82</v>
      </c>
      <c r="AI19" s="37">
        <f t="shared" si="13"/>
        <v>-22024.209999999963</v>
      </c>
      <c r="AJ19" s="36"/>
      <c r="AK19" s="36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6">
        <f>'Скорая медицинская помощь'!D20</f>
        <v>0</v>
      </c>
      <c r="D20" s="47">
        <f>'Скорая медицинская помощь'!F20</f>
        <v>0</v>
      </c>
      <c r="E20" s="48">
        <f t="shared" si="1"/>
        <v>0</v>
      </c>
      <c r="F20" s="46">
        <f>Поликлиника!D20</f>
        <v>13102.188258770659</v>
      </c>
      <c r="G20" s="47">
        <f>Поликлиника!F20</f>
        <v>13102.188258770659</v>
      </c>
      <c r="H20" s="49">
        <f t="shared" si="2"/>
        <v>0</v>
      </c>
      <c r="I20" s="47">
        <f>Поликлиника!S20</f>
        <v>19380.900000000001</v>
      </c>
      <c r="J20" s="47">
        <f>Поликлиника!W20</f>
        <v>27079.5</v>
      </c>
      <c r="K20" s="49">
        <f t="shared" si="3"/>
        <v>7698.5999999999985</v>
      </c>
      <c r="L20" s="50">
        <f>Поликлиника!AU20</f>
        <v>2693.3099999999995</v>
      </c>
      <c r="M20" s="50">
        <f>Поликлиника!AW20</f>
        <v>2693.3099999999995</v>
      </c>
      <c r="N20" s="51">
        <f t="shared" si="4"/>
        <v>0</v>
      </c>
      <c r="O20" s="47">
        <f>Поликлиника!BI20</f>
        <v>65526.12</v>
      </c>
      <c r="P20" s="47">
        <f>Поликлиника!BK20</f>
        <v>65526.12</v>
      </c>
      <c r="Q20" s="49">
        <f t="shared" si="5"/>
        <v>0</v>
      </c>
      <c r="R20" s="52">
        <f>Поликлиника!BW20</f>
        <v>7094.3200000000006</v>
      </c>
      <c r="S20" s="52">
        <f>Поликлиника!BY20</f>
        <v>7094.3200000000006</v>
      </c>
      <c r="T20" s="53">
        <f t="shared" si="6"/>
        <v>0</v>
      </c>
      <c r="U20" s="54">
        <f>'Круглосуточный стационар'!D20</f>
        <v>0</v>
      </c>
      <c r="V20" s="55">
        <f>'Круглосуточный стационар'!F20</f>
        <v>0</v>
      </c>
      <c r="W20" s="53">
        <f t="shared" si="7"/>
        <v>0</v>
      </c>
      <c r="X20" s="54">
        <f>'Круглосуточный стационар'!R20</f>
        <v>0</v>
      </c>
      <c r="Y20" s="55">
        <f>'Круглосуточный стационар'!T20</f>
        <v>0</v>
      </c>
      <c r="Z20" s="53">
        <f t="shared" si="8"/>
        <v>0</v>
      </c>
      <c r="AA20" s="56">
        <f>'Дневной стационар'!D20</f>
        <v>39633.909999999996</v>
      </c>
      <c r="AB20" s="47">
        <f>'Дневной стационар'!F20</f>
        <v>39633.909999999996</v>
      </c>
      <c r="AC20" s="49">
        <f t="shared" si="9"/>
        <v>0</v>
      </c>
      <c r="AD20" s="47"/>
      <c r="AE20" s="47"/>
      <c r="AF20" s="53">
        <f t="shared" si="10"/>
        <v>0</v>
      </c>
      <c r="AG20" s="57">
        <f t="shared" si="11"/>
        <v>140336.42825877064</v>
      </c>
      <c r="AH20" s="58">
        <f t="shared" si="12"/>
        <v>148035.02825877065</v>
      </c>
      <c r="AI20" s="37">
        <f t="shared" si="13"/>
        <v>7698.6000000000058</v>
      </c>
      <c r="AJ20" s="36"/>
      <c r="AK20" s="36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6">
        <f>'Скорая медицинская помощь'!D21</f>
        <v>0</v>
      </c>
      <c r="D21" s="47">
        <f>'Скорая медицинская помощь'!F21</f>
        <v>0</v>
      </c>
      <c r="E21" s="48">
        <f t="shared" si="1"/>
        <v>0</v>
      </c>
      <c r="F21" s="46">
        <f>Поликлиника!D21</f>
        <v>30058.85011757863</v>
      </c>
      <c r="G21" s="47">
        <f>Поликлиника!F21</f>
        <v>30058.85011757863</v>
      </c>
      <c r="H21" s="49">
        <f t="shared" si="2"/>
        <v>0</v>
      </c>
      <c r="I21" s="47">
        <f>Поликлиника!S21</f>
        <v>19539.64</v>
      </c>
      <c r="J21" s="47">
        <f>Поликлиника!W21</f>
        <v>25698.52</v>
      </c>
      <c r="K21" s="49">
        <f t="shared" si="3"/>
        <v>6158.880000000001</v>
      </c>
      <c r="L21" s="50">
        <f>Поликлиника!AU21</f>
        <v>2330.84</v>
      </c>
      <c r="M21" s="50">
        <f>Поликлиника!AW21</f>
        <v>734.94</v>
      </c>
      <c r="N21" s="51">
        <f t="shared" si="4"/>
        <v>-1595.9</v>
      </c>
      <c r="O21" s="47">
        <f>Поликлиника!BI21</f>
        <v>120056.57</v>
      </c>
      <c r="P21" s="47">
        <f>Поликлиника!BK21</f>
        <v>120056.57</v>
      </c>
      <c r="Q21" s="49">
        <f t="shared" si="5"/>
        <v>0</v>
      </c>
      <c r="R21" s="52">
        <f>Поликлиника!BW21</f>
        <v>3629.73</v>
      </c>
      <c r="S21" s="52">
        <f>Поликлиника!BY21</f>
        <v>1976.77</v>
      </c>
      <c r="T21" s="53">
        <f t="shared" si="6"/>
        <v>-1652.96</v>
      </c>
      <c r="U21" s="54">
        <f>'Круглосуточный стационар'!D21</f>
        <v>424822.91</v>
      </c>
      <c r="V21" s="55">
        <f>'Круглосуточный стационар'!F21</f>
        <v>507432.71</v>
      </c>
      <c r="W21" s="53">
        <f t="shared" si="7"/>
        <v>82609.800000000047</v>
      </c>
      <c r="X21" s="54">
        <f>'Круглосуточный стационар'!R21</f>
        <v>0</v>
      </c>
      <c r="Y21" s="55">
        <f>'Круглосуточный стационар'!T21</f>
        <v>0</v>
      </c>
      <c r="Z21" s="53">
        <f t="shared" si="8"/>
        <v>0</v>
      </c>
      <c r="AA21" s="56">
        <f>'Дневной стационар'!D21</f>
        <v>16364.949999999999</v>
      </c>
      <c r="AB21" s="47">
        <f>'Дневной стационар'!F21</f>
        <v>9682.82</v>
      </c>
      <c r="AC21" s="49">
        <f t="shared" si="9"/>
        <v>-6682.1299999999992</v>
      </c>
      <c r="AD21" s="47"/>
      <c r="AE21" s="47"/>
      <c r="AF21" s="53">
        <f t="shared" si="10"/>
        <v>0</v>
      </c>
      <c r="AG21" s="57">
        <f t="shared" si="11"/>
        <v>613173.76011757855</v>
      </c>
      <c r="AH21" s="58">
        <f t="shared" si="12"/>
        <v>693664.41011757858</v>
      </c>
      <c r="AI21" s="37">
        <f t="shared" si="13"/>
        <v>80490.650000000023</v>
      </c>
      <c r="AJ21" s="36"/>
      <c r="AK21" s="36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6">
        <f>'Скорая медицинская помощь'!D22</f>
        <v>0</v>
      </c>
      <c r="D22" s="47">
        <f>'Скорая медицинская помощь'!F22</f>
        <v>0</v>
      </c>
      <c r="E22" s="48">
        <f t="shared" si="1"/>
        <v>0</v>
      </c>
      <c r="F22" s="46">
        <f>Поликлиника!D22</f>
        <v>50003.632872499809</v>
      </c>
      <c r="G22" s="47">
        <f>Поликлиника!F22</f>
        <v>50003.632872499809</v>
      </c>
      <c r="H22" s="49">
        <f t="shared" si="2"/>
        <v>0</v>
      </c>
      <c r="I22" s="47">
        <f>Поликлиника!S22</f>
        <v>39750.65</v>
      </c>
      <c r="J22" s="47">
        <f>Поликлиника!W22</f>
        <v>43205.79</v>
      </c>
      <c r="K22" s="49">
        <f t="shared" si="3"/>
        <v>3455.1399999999994</v>
      </c>
      <c r="L22" s="50">
        <f>Поликлиника!AU22</f>
        <v>5710.119999999999</v>
      </c>
      <c r="M22" s="50">
        <f>Поликлиника!AW22</f>
        <v>4625.9800000000005</v>
      </c>
      <c r="N22" s="51">
        <f t="shared" si="4"/>
        <v>-1084.1399999999985</v>
      </c>
      <c r="O22" s="47">
        <f>Поликлиника!BI22</f>
        <v>89997.78</v>
      </c>
      <c r="P22" s="47">
        <f>Поликлиника!BK22</f>
        <v>89997.78</v>
      </c>
      <c r="Q22" s="49">
        <f t="shared" si="5"/>
        <v>0</v>
      </c>
      <c r="R22" s="52">
        <f>Поликлиника!BW22</f>
        <v>14075.439999999999</v>
      </c>
      <c r="S22" s="52">
        <f>Поликлиника!BY22</f>
        <v>13819.24</v>
      </c>
      <c r="T22" s="53">
        <f t="shared" si="6"/>
        <v>-256.19999999999891</v>
      </c>
      <c r="U22" s="54">
        <f>'Круглосуточный стационар'!D22</f>
        <v>749373.23</v>
      </c>
      <c r="V22" s="55">
        <f>'Круглосуточный стационар'!F22</f>
        <v>749373.23</v>
      </c>
      <c r="W22" s="53">
        <f t="shared" si="7"/>
        <v>0</v>
      </c>
      <c r="X22" s="54">
        <f>'Круглосуточный стационар'!R22</f>
        <v>6141.91</v>
      </c>
      <c r="Y22" s="55">
        <f>'Круглосуточный стационар'!T22</f>
        <v>6141.91</v>
      </c>
      <c r="Z22" s="53">
        <f t="shared" si="8"/>
        <v>0</v>
      </c>
      <c r="AA22" s="56">
        <f>'Дневной стационар'!D22</f>
        <v>17055.03</v>
      </c>
      <c r="AB22" s="47">
        <f>'Дневной стационар'!F22</f>
        <v>9249.3000000000011</v>
      </c>
      <c r="AC22" s="49">
        <f t="shared" si="9"/>
        <v>-7805.7299999999977</v>
      </c>
      <c r="AD22" s="47"/>
      <c r="AE22" s="47"/>
      <c r="AF22" s="53">
        <f t="shared" si="10"/>
        <v>0</v>
      </c>
      <c r="AG22" s="57">
        <f t="shared" si="11"/>
        <v>951890.44287249981</v>
      </c>
      <c r="AH22" s="58">
        <f t="shared" si="12"/>
        <v>946455.71287249983</v>
      </c>
      <c r="AI22" s="37">
        <f t="shared" si="13"/>
        <v>-5434.7299999999814</v>
      </c>
      <c r="AJ22" s="36"/>
      <c r="AK22" s="36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6">
        <f>'Скорая медицинская помощь'!D23</f>
        <v>0</v>
      </c>
      <c r="D23" s="47">
        <f>'Скорая медицинская помощь'!F23</f>
        <v>0</v>
      </c>
      <c r="E23" s="48">
        <f t="shared" si="1"/>
        <v>0</v>
      </c>
      <c r="F23" s="46">
        <f>Поликлиника!D23</f>
        <v>0</v>
      </c>
      <c r="G23" s="47">
        <f>Поликлиника!F23</f>
        <v>0</v>
      </c>
      <c r="H23" s="49">
        <f t="shared" si="2"/>
        <v>0</v>
      </c>
      <c r="I23" s="47">
        <f>Поликлиника!S23</f>
        <v>25175.23</v>
      </c>
      <c r="J23" s="47">
        <f>Поликлиника!W23</f>
        <v>21991.72</v>
      </c>
      <c r="K23" s="49">
        <f t="shared" si="3"/>
        <v>-3183.5099999999984</v>
      </c>
      <c r="L23" s="50">
        <f>Поликлиника!AU23</f>
        <v>1075.6300000000001</v>
      </c>
      <c r="M23" s="50">
        <f>Поликлиника!AW23</f>
        <v>1075.6300000000001</v>
      </c>
      <c r="N23" s="51">
        <f t="shared" si="4"/>
        <v>0</v>
      </c>
      <c r="O23" s="47">
        <f>Поликлиника!BI23</f>
        <v>51364.02</v>
      </c>
      <c r="P23" s="47">
        <f>Поликлиника!BK23</f>
        <v>51364.02</v>
      </c>
      <c r="Q23" s="49">
        <f t="shared" si="5"/>
        <v>0</v>
      </c>
      <c r="R23" s="52">
        <f>Поликлиника!BW23</f>
        <v>1362.53</v>
      </c>
      <c r="S23" s="52">
        <f>Поликлиника!BY23</f>
        <v>1362.53</v>
      </c>
      <c r="T23" s="53">
        <f t="shared" si="6"/>
        <v>0</v>
      </c>
      <c r="U23" s="54">
        <f>'Круглосуточный стационар'!D23</f>
        <v>353008.08</v>
      </c>
      <c r="V23" s="55">
        <f>'Круглосуточный стационар'!F23</f>
        <v>355660.75</v>
      </c>
      <c r="W23" s="53">
        <f t="shared" si="7"/>
        <v>2652.6699999999837</v>
      </c>
      <c r="X23" s="54">
        <f>'Круглосуточный стационар'!R23</f>
        <v>0</v>
      </c>
      <c r="Y23" s="55">
        <f>'Круглосуточный стационар'!T23</f>
        <v>0</v>
      </c>
      <c r="Z23" s="53">
        <f t="shared" si="8"/>
        <v>0</v>
      </c>
      <c r="AA23" s="56">
        <f>'Дневной стационар'!D23</f>
        <v>32704.780000000002</v>
      </c>
      <c r="AB23" s="47">
        <f>'Дневной стационар'!F23</f>
        <v>28158.74</v>
      </c>
      <c r="AC23" s="49">
        <f t="shared" si="9"/>
        <v>-4546.0400000000009</v>
      </c>
      <c r="AD23" s="47"/>
      <c r="AE23" s="47"/>
      <c r="AF23" s="53">
        <f t="shared" si="10"/>
        <v>0</v>
      </c>
      <c r="AG23" s="57">
        <f t="shared" si="11"/>
        <v>463327.74</v>
      </c>
      <c r="AH23" s="58">
        <f t="shared" si="12"/>
        <v>458250.86</v>
      </c>
      <c r="AI23" s="37">
        <f t="shared" si="13"/>
        <v>-5076.8800000000047</v>
      </c>
      <c r="AJ23" s="36"/>
      <c r="AK23" s="36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6">
        <f>'Скорая медицинская помощь'!D24</f>
        <v>0</v>
      </c>
      <c r="D24" s="47">
        <f>'Скорая медицинская помощь'!F24</f>
        <v>0</v>
      </c>
      <c r="E24" s="48">
        <f t="shared" si="1"/>
        <v>0</v>
      </c>
      <c r="F24" s="46">
        <f>Поликлиника!D24</f>
        <v>0</v>
      </c>
      <c r="G24" s="47">
        <f>Поликлиника!F24</f>
        <v>0</v>
      </c>
      <c r="H24" s="49">
        <f t="shared" si="2"/>
        <v>0</v>
      </c>
      <c r="I24" s="47">
        <f>Поликлиника!S24</f>
        <v>0</v>
      </c>
      <c r="J24" s="47">
        <f>Поликлиника!W24</f>
        <v>0</v>
      </c>
      <c r="K24" s="49">
        <f t="shared" si="3"/>
        <v>0</v>
      </c>
      <c r="L24" s="50">
        <f>Поликлиника!AU24</f>
        <v>0</v>
      </c>
      <c r="M24" s="50">
        <f>Поликлиника!AW24</f>
        <v>0</v>
      </c>
      <c r="N24" s="51">
        <f t="shared" si="4"/>
        <v>0</v>
      </c>
      <c r="O24" s="47">
        <f>Поликлиника!BI24</f>
        <v>0</v>
      </c>
      <c r="P24" s="47">
        <f>Поликлиника!BK24</f>
        <v>0</v>
      </c>
      <c r="Q24" s="49">
        <f t="shared" si="5"/>
        <v>0</v>
      </c>
      <c r="R24" s="52">
        <f>Поликлиника!BW24</f>
        <v>0</v>
      </c>
      <c r="S24" s="52">
        <f>Поликлиника!BY24</f>
        <v>0</v>
      </c>
      <c r="T24" s="53">
        <f t="shared" si="6"/>
        <v>0</v>
      </c>
      <c r="U24" s="54">
        <f>'Круглосуточный стационар'!D24</f>
        <v>93477.65</v>
      </c>
      <c r="V24" s="55">
        <f>'Круглосуточный стационар'!F24</f>
        <v>93477.65</v>
      </c>
      <c r="W24" s="53">
        <f t="shared" si="7"/>
        <v>0</v>
      </c>
      <c r="X24" s="54">
        <f>'Круглосуточный стационар'!R24</f>
        <v>0</v>
      </c>
      <c r="Y24" s="55">
        <f>'Круглосуточный стационар'!T24</f>
        <v>0</v>
      </c>
      <c r="Z24" s="53">
        <f t="shared" si="8"/>
        <v>0</v>
      </c>
      <c r="AA24" s="56">
        <f>'Дневной стационар'!D24</f>
        <v>0</v>
      </c>
      <c r="AB24" s="47">
        <f>'Дневной стационар'!F24</f>
        <v>0</v>
      </c>
      <c r="AC24" s="49">
        <f t="shared" si="9"/>
        <v>0</v>
      </c>
      <c r="AD24" s="47"/>
      <c r="AE24" s="47"/>
      <c r="AF24" s="53">
        <f t="shared" si="10"/>
        <v>0</v>
      </c>
      <c r="AG24" s="57">
        <f t="shared" si="11"/>
        <v>93477.65</v>
      </c>
      <c r="AH24" s="58">
        <f t="shared" si="12"/>
        <v>93477.65</v>
      </c>
      <c r="AI24" s="37">
        <f t="shared" si="13"/>
        <v>0</v>
      </c>
      <c r="AJ24" s="36"/>
      <c r="AK24" s="36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6">
        <f>'Скорая медицинская помощь'!D25</f>
        <v>0</v>
      </c>
      <c r="D25" s="47">
        <f>'Скорая медицинская помощь'!F25</f>
        <v>0</v>
      </c>
      <c r="E25" s="48">
        <f t="shared" si="1"/>
        <v>0</v>
      </c>
      <c r="F25" s="46">
        <f>Поликлиника!D25</f>
        <v>76869.748697523071</v>
      </c>
      <c r="G25" s="47">
        <f>Поликлиника!F25</f>
        <v>76869.748697523071</v>
      </c>
      <c r="H25" s="49">
        <f t="shared" si="2"/>
        <v>0</v>
      </c>
      <c r="I25" s="47">
        <f>Поликлиника!S25</f>
        <v>40533.910000000003</v>
      </c>
      <c r="J25" s="47">
        <f>Поликлиника!W25</f>
        <v>41772.880000000005</v>
      </c>
      <c r="K25" s="49">
        <f t="shared" si="3"/>
        <v>1238.9700000000012</v>
      </c>
      <c r="L25" s="50">
        <f>Поликлиника!AU25</f>
        <v>46806.159999999996</v>
      </c>
      <c r="M25" s="50">
        <f>Поликлиника!AW25</f>
        <v>43375.28</v>
      </c>
      <c r="N25" s="51">
        <f t="shared" si="4"/>
        <v>-3430.8799999999974</v>
      </c>
      <c r="O25" s="47">
        <f>Поликлиника!BI25</f>
        <v>32128.02</v>
      </c>
      <c r="P25" s="47">
        <f>Поликлиника!BK25</f>
        <v>54128.02</v>
      </c>
      <c r="Q25" s="49">
        <f t="shared" si="5"/>
        <v>21999.999999999996</v>
      </c>
      <c r="R25" s="52">
        <f>Поликлиника!BW25</f>
        <v>3973.2299999999996</v>
      </c>
      <c r="S25" s="52">
        <f>Поликлиника!BY25</f>
        <v>3403.85</v>
      </c>
      <c r="T25" s="53">
        <f t="shared" si="6"/>
        <v>-569.37999999999965</v>
      </c>
      <c r="U25" s="54">
        <f>'Круглосуточный стационар'!D25</f>
        <v>0</v>
      </c>
      <c r="V25" s="55">
        <f>'Круглосуточный стационар'!F25</f>
        <v>0</v>
      </c>
      <c r="W25" s="53">
        <f t="shared" si="7"/>
        <v>0</v>
      </c>
      <c r="X25" s="54">
        <f>'Круглосуточный стационар'!R25</f>
        <v>0</v>
      </c>
      <c r="Y25" s="55">
        <f>'Круглосуточный стационар'!T25</f>
        <v>0</v>
      </c>
      <c r="Z25" s="53">
        <f t="shared" si="8"/>
        <v>0</v>
      </c>
      <c r="AA25" s="56">
        <f>'Дневной стационар'!D25</f>
        <v>34240.039999999994</v>
      </c>
      <c r="AB25" s="47">
        <f>'Дневной стационар'!F25</f>
        <v>34240.039999999994</v>
      </c>
      <c r="AC25" s="49">
        <f t="shared" si="9"/>
        <v>0</v>
      </c>
      <c r="AD25" s="47"/>
      <c r="AE25" s="47"/>
      <c r="AF25" s="53">
        <f t="shared" si="10"/>
        <v>0</v>
      </c>
      <c r="AG25" s="57">
        <f t="shared" si="11"/>
        <v>230577.87869752306</v>
      </c>
      <c r="AH25" s="58">
        <f t="shared" si="12"/>
        <v>250385.96869752306</v>
      </c>
      <c r="AI25" s="37">
        <f t="shared" si="13"/>
        <v>19808.089999999997</v>
      </c>
      <c r="AJ25" s="36"/>
      <c r="AK25" s="36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6">
        <f>'Скорая медицинская помощь'!D26</f>
        <v>0</v>
      </c>
      <c r="D26" s="47">
        <f>'Скорая медицинская помощь'!F26</f>
        <v>0</v>
      </c>
      <c r="E26" s="48">
        <f t="shared" si="1"/>
        <v>0</v>
      </c>
      <c r="F26" s="46">
        <f>Поликлиника!D26</f>
        <v>83008.602758447902</v>
      </c>
      <c r="G26" s="47">
        <f>Поликлиника!F26</f>
        <v>83008.602758447902</v>
      </c>
      <c r="H26" s="49">
        <f t="shared" si="2"/>
        <v>0</v>
      </c>
      <c r="I26" s="47">
        <f>Поликлиника!S26</f>
        <v>43406.039999999994</v>
      </c>
      <c r="J26" s="47">
        <f>Поликлиника!W26</f>
        <v>49020.88</v>
      </c>
      <c r="K26" s="49">
        <f t="shared" si="3"/>
        <v>5614.8400000000038</v>
      </c>
      <c r="L26" s="50">
        <f>Поликлиника!AU26</f>
        <v>11821.189999999999</v>
      </c>
      <c r="M26" s="50">
        <f>Поликлиника!AW26</f>
        <v>11821.189999999999</v>
      </c>
      <c r="N26" s="51">
        <f t="shared" si="4"/>
        <v>0</v>
      </c>
      <c r="O26" s="47">
        <f>Поликлиника!BI26</f>
        <v>75900.86</v>
      </c>
      <c r="P26" s="47">
        <f>Поликлиника!BK26</f>
        <v>78886.509999999995</v>
      </c>
      <c r="Q26" s="49">
        <f t="shared" si="5"/>
        <v>2985.6499999999942</v>
      </c>
      <c r="R26" s="52">
        <f>Поликлиника!BW26</f>
        <v>3472.15</v>
      </c>
      <c r="S26" s="52">
        <f>Поликлиника!BY26</f>
        <v>3045.15</v>
      </c>
      <c r="T26" s="53">
        <f t="shared" si="6"/>
        <v>-427</v>
      </c>
      <c r="U26" s="54">
        <f>'Круглосуточный стационар'!D26</f>
        <v>0</v>
      </c>
      <c r="V26" s="55">
        <f>'Круглосуточный стационар'!F26</f>
        <v>0</v>
      </c>
      <c r="W26" s="53">
        <f t="shared" si="7"/>
        <v>0</v>
      </c>
      <c r="X26" s="54">
        <f>'Круглосуточный стационар'!R26</f>
        <v>0</v>
      </c>
      <c r="Y26" s="55">
        <f>'Круглосуточный стационар'!T26</f>
        <v>0</v>
      </c>
      <c r="Z26" s="53">
        <f t="shared" si="8"/>
        <v>0</v>
      </c>
      <c r="AA26" s="56">
        <f>'Дневной стационар'!D26</f>
        <v>45047.859999999993</v>
      </c>
      <c r="AB26" s="47">
        <f>'Дневной стационар'!F26</f>
        <v>45047.859999999993</v>
      </c>
      <c r="AC26" s="49">
        <f t="shared" si="9"/>
        <v>0</v>
      </c>
      <c r="AD26" s="47"/>
      <c r="AE26" s="47"/>
      <c r="AF26" s="53">
        <f t="shared" si="10"/>
        <v>0</v>
      </c>
      <c r="AG26" s="57">
        <f t="shared" si="11"/>
        <v>259184.55275844788</v>
      </c>
      <c r="AH26" s="58">
        <f t="shared" si="12"/>
        <v>267785.04275844787</v>
      </c>
      <c r="AI26" s="37">
        <f t="shared" si="13"/>
        <v>8600.4899999999907</v>
      </c>
      <c r="AJ26" s="36"/>
      <c r="AK26" s="36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6">
        <f>'Скорая медицинская помощь'!D27</f>
        <v>0</v>
      </c>
      <c r="D27" s="47">
        <f>'Скорая медицинская помощь'!F27</f>
        <v>0</v>
      </c>
      <c r="E27" s="48">
        <f t="shared" si="1"/>
        <v>0</v>
      </c>
      <c r="F27" s="46">
        <f>Поликлиника!D27</f>
        <v>177003.57</v>
      </c>
      <c r="G27" s="47">
        <f>Поликлиника!F27</f>
        <v>177003.57</v>
      </c>
      <c r="H27" s="49">
        <f t="shared" si="2"/>
        <v>0</v>
      </c>
      <c r="I27" s="47">
        <f>Поликлиника!S27</f>
        <v>142154.33999999997</v>
      </c>
      <c r="J27" s="47">
        <f>Поликлиника!W27</f>
        <v>142154.33999999997</v>
      </c>
      <c r="K27" s="49">
        <f t="shared" si="3"/>
        <v>0</v>
      </c>
      <c r="L27" s="50">
        <f>Поликлиника!AU27</f>
        <v>80369.279999999999</v>
      </c>
      <c r="M27" s="50">
        <f>Поликлиника!AW27</f>
        <v>80369.279999999999</v>
      </c>
      <c r="N27" s="51">
        <f t="shared" si="4"/>
        <v>0</v>
      </c>
      <c r="O27" s="47">
        <f>Поликлиника!BI27</f>
        <v>85944.19</v>
      </c>
      <c r="P27" s="47">
        <f>Поликлиника!BK27</f>
        <v>85944.19</v>
      </c>
      <c r="Q27" s="49">
        <f t="shared" si="5"/>
        <v>0</v>
      </c>
      <c r="R27" s="52">
        <f>Поликлиника!BW27</f>
        <v>5655.26</v>
      </c>
      <c r="S27" s="52">
        <f>Поликлиника!BY27</f>
        <v>4912.16</v>
      </c>
      <c r="T27" s="53">
        <f t="shared" si="6"/>
        <v>-743.10000000000036</v>
      </c>
      <c r="U27" s="54">
        <f>'Круглосуточный стационар'!D27</f>
        <v>0</v>
      </c>
      <c r="V27" s="55">
        <f>'Круглосуточный стационар'!F27</f>
        <v>0</v>
      </c>
      <c r="W27" s="53">
        <f t="shared" si="7"/>
        <v>0</v>
      </c>
      <c r="X27" s="54">
        <f>'Круглосуточный стационар'!R27</f>
        <v>0</v>
      </c>
      <c r="Y27" s="55">
        <f>'Круглосуточный стационар'!T27</f>
        <v>0</v>
      </c>
      <c r="Z27" s="53">
        <f t="shared" si="8"/>
        <v>0</v>
      </c>
      <c r="AA27" s="56">
        <f>'Дневной стационар'!D27</f>
        <v>29748.809999999998</v>
      </c>
      <c r="AB27" s="47">
        <f>'Дневной стационар'!F27</f>
        <v>29748.809999999998</v>
      </c>
      <c r="AC27" s="49">
        <f t="shared" si="9"/>
        <v>0</v>
      </c>
      <c r="AD27" s="47"/>
      <c r="AE27" s="47"/>
      <c r="AF27" s="53">
        <f t="shared" si="10"/>
        <v>0</v>
      </c>
      <c r="AG27" s="57">
        <f t="shared" si="11"/>
        <v>515220.19</v>
      </c>
      <c r="AH27" s="58">
        <f t="shared" si="12"/>
        <v>515220.19</v>
      </c>
      <c r="AI27" s="37">
        <f t="shared" si="13"/>
        <v>0</v>
      </c>
      <c r="AJ27" s="36"/>
      <c r="AK27" s="36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6">
        <f>'Скорая медицинская помощь'!D28</f>
        <v>0</v>
      </c>
      <c r="D28" s="47">
        <f>'Скорая медицинская помощь'!F28</f>
        <v>0</v>
      </c>
      <c r="E28" s="48">
        <f t="shared" si="1"/>
        <v>0</v>
      </c>
      <c r="F28" s="46">
        <f>Поликлиника!D28</f>
        <v>48641.47</v>
      </c>
      <c r="G28" s="47">
        <f>Поликлиника!F28</f>
        <v>48641.47</v>
      </c>
      <c r="H28" s="49">
        <f t="shared" si="2"/>
        <v>0</v>
      </c>
      <c r="I28" s="47">
        <f>Поликлиника!S28</f>
        <v>49248.76999999999</v>
      </c>
      <c r="J28" s="47">
        <f>Поликлиника!W28</f>
        <v>49248.76999999999</v>
      </c>
      <c r="K28" s="49">
        <f t="shared" si="3"/>
        <v>0</v>
      </c>
      <c r="L28" s="50">
        <f>Поликлиника!AU28</f>
        <v>12453.05</v>
      </c>
      <c r="M28" s="50">
        <f>Поликлиника!AW28</f>
        <v>12453.05</v>
      </c>
      <c r="N28" s="51">
        <f t="shared" si="4"/>
        <v>0</v>
      </c>
      <c r="O28" s="47">
        <f>Поликлиника!BI28</f>
        <v>25795.35</v>
      </c>
      <c r="P28" s="47">
        <f>Поликлиника!BK28</f>
        <v>29975.68</v>
      </c>
      <c r="Q28" s="49">
        <f t="shared" si="5"/>
        <v>4180.3300000000017</v>
      </c>
      <c r="R28" s="52">
        <f>Поликлиника!BW28</f>
        <v>2242.7199999999998</v>
      </c>
      <c r="S28" s="52">
        <f>Поликлиника!BY28</f>
        <v>1995.0199999999995</v>
      </c>
      <c r="T28" s="53">
        <f t="shared" si="6"/>
        <v>-247.70000000000027</v>
      </c>
      <c r="U28" s="54">
        <f>'Круглосуточный стационар'!D28</f>
        <v>0</v>
      </c>
      <c r="V28" s="55">
        <f>'Круглосуточный стационар'!F28</f>
        <v>0</v>
      </c>
      <c r="W28" s="53">
        <f t="shared" si="7"/>
        <v>0</v>
      </c>
      <c r="X28" s="54">
        <f>'Круглосуточный стационар'!R28</f>
        <v>0</v>
      </c>
      <c r="Y28" s="55">
        <f>'Круглосуточный стационар'!T28</f>
        <v>0</v>
      </c>
      <c r="Z28" s="53">
        <f t="shared" si="8"/>
        <v>0</v>
      </c>
      <c r="AA28" s="56">
        <f>'Дневной стационар'!D28</f>
        <v>12576.809999999998</v>
      </c>
      <c r="AB28" s="47">
        <f>'Дневной стационар'!F28</f>
        <v>8396.4799999999977</v>
      </c>
      <c r="AC28" s="49">
        <f t="shared" si="9"/>
        <v>-4180.33</v>
      </c>
      <c r="AD28" s="47"/>
      <c r="AE28" s="47"/>
      <c r="AF28" s="53">
        <f t="shared" si="10"/>
        <v>0</v>
      </c>
      <c r="AG28" s="57">
        <f t="shared" si="11"/>
        <v>148715.44999999998</v>
      </c>
      <c r="AH28" s="58">
        <f t="shared" si="12"/>
        <v>148715.45000000001</v>
      </c>
      <c r="AI28" s="37">
        <f t="shared" si="13"/>
        <v>0</v>
      </c>
      <c r="AJ28" s="36"/>
      <c r="AK28" s="36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6">
        <f>'Скорая медицинская помощь'!D29</f>
        <v>0</v>
      </c>
      <c r="D29" s="47">
        <f>'Скорая медицинская помощь'!F29</f>
        <v>0</v>
      </c>
      <c r="E29" s="48">
        <f t="shared" si="1"/>
        <v>0</v>
      </c>
      <c r="F29" s="46">
        <f>Поликлиника!D29</f>
        <v>0</v>
      </c>
      <c r="G29" s="47">
        <f>Поликлиника!F29</f>
        <v>0</v>
      </c>
      <c r="H29" s="49">
        <f t="shared" si="2"/>
        <v>0</v>
      </c>
      <c r="I29" s="47">
        <f>Поликлиника!S29</f>
        <v>771.41</v>
      </c>
      <c r="J29" s="47">
        <f>Поликлиника!W29</f>
        <v>771.41</v>
      </c>
      <c r="K29" s="49">
        <f t="shared" si="3"/>
        <v>0</v>
      </c>
      <c r="L29" s="50">
        <f>Поликлиника!AU29</f>
        <v>11478.34</v>
      </c>
      <c r="M29" s="50">
        <f>Поликлиника!AW29</f>
        <v>10660.63</v>
      </c>
      <c r="N29" s="51">
        <f t="shared" si="4"/>
        <v>-817.71000000000095</v>
      </c>
      <c r="O29" s="47">
        <f>Поликлиника!BI29</f>
        <v>69638</v>
      </c>
      <c r="P29" s="47">
        <f>Поликлиника!BK29</f>
        <v>69638</v>
      </c>
      <c r="Q29" s="49">
        <f t="shared" si="5"/>
        <v>0</v>
      </c>
      <c r="R29" s="52">
        <f>Поликлиника!BW29</f>
        <v>0</v>
      </c>
      <c r="S29" s="52">
        <f>Поликлиника!BY29</f>
        <v>0</v>
      </c>
      <c r="T29" s="53">
        <f t="shared" si="6"/>
        <v>0</v>
      </c>
      <c r="U29" s="54">
        <f>'Круглосуточный стационар'!D29</f>
        <v>0</v>
      </c>
      <c r="V29" s="55">
        <f>'Круглосуточный стационар'!F29</f>
        <v>0</v>
      </c>
      <c r="W29" s="53">
        <f t="shared" si="7"/>
        <v>0</v>
      </c>
      <c r="X29" s="54">
        <f>'Круглосуточный стационар'!R29</f>
        <v>0</v>
      </c>
      <c r="Y29" s="55">
        <f>'Круглосуточный стационар'!T29</f>
        <v>0</v>
      </c>
      <c r="Z29" s="53">
        <f t="shared" si="8"/>
        <v>0</v>
      </c>
      <c r="AA29" s="56">
        <f>'Дневной стационар'!D29</f>
        <v>0</v>
      </c>
      <c r="AB29" s="47">
        <f>'Дневной стационар'!F29</f>
        <v>0</v>
      </c>
      <c r="AC29" s="49">
        <f t="shared" si="9"/>
        <v>0</v>
      </c>
      <c r="AD29" s="47"/>
      <c r="AE29" s="47"/>
      <c r="AF29" s="53">
        <f t="shared" si="10"/>
        <v>0</v>
      </c>
      <c r="AG29" s="57">
        <f t="shared" si="11"/>
        <v>81887.75</v>
      </c>
      <c r="AH29" s="58">
        <f t="shared" si="12"/>
        <v>81070.040000000008</v>
      </c>
      <c r="AI29" s="37">
        <f t="shared" si="13"/>
        <v>-817.70999999999185</v>
      </c>
      <c r="AJ29" s="36"/>
      <c r="AK29" s="36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6">
        <f>'Скорая медицинская помощь'!D30</f>
        <v>0</v>
      </c>
      <c r="D30" s="47">
        <f>'Скорая медицинская помощь'!F30</f>
        <v>0</v>
      </c>
      <c r="E30" s="48">
        <f t="shared" si="1"/>
        <v>0</v>
      </c>
      <c r="F30" s="46">
        <f>Поликлиника!D30</f>
        <v>0</v>
      </c>
      <c r="G30" s="47">
        <f>Поликлиника!F30</f>
        <v>0</v>
      </c>
      <c r="H30" s="49">
        <f t="shared" si="2"/>
        <v>0</v>
      </c>
      <c r="I30" s="47">
        <f>Поликлиника!S30</f>
        <v>701.28</v>
      </c>
      <c r="J30" s="47">
        <f>Поликлиника!W30</f>
        <v>701.28</v>
      </c>
      <c r="K30" s="49">
        <f t="shared" si="3"/>
        <v>0</v>
      </c>
      <c r="L30" s="50">
        <f>Поликлиника!AU30</f>
        <v>0</v>
      </c>
      <c r="M30" s="50">
        <f>Поликлиника!AW30</f>
        <v>0</v>
      </c>
      <c r="N30" s="51">
        <f t="shared" si="4"/>
        <v>0</v>
      </c>
      <c r="O30" s="47">
        <f>Поликлиника!BI30</f>
        <v>65008.9</v>
      </c>
      <c r="P30" s="47">
        <f>Поликлиника!BK30</f>
        <v>65008.9</v>
      </c>
      <c r="Q30" s="49">
        <f t="shared" si="5"/>
        <v>0</v>
      </c>
      <c r="R30" s="52">
        <f>Поликлиника!BW30</f>
        <v>0</v>
      </c>
      <c r="S30" s="52">
        <f>Поликлиника!BY30</f>
        <v>0</v>
      </c>
      <c r="T30" s="53">
        <f t="shared" si="6"/>
        <v>0</v>
      </c>
      <c r="U30" s="54">
        <f>'Круглосуточный стационар'!D30</f>
        <v>0</v>
      </c>
      <c r="V30" s="55">
        <f>'Круглосуточный стационар'!F30</f>
        <v>0</v>
      </c>
      <c r="W30" s="53">
        <f t="shared" si="7"/>
        <v>0</v>
      </c>
      <c r="X30" s="54">
        <f>'Круглосуточный стационар'!R30</f>
        <v>0</v>
      </c>
      <c r="Y30" s="55">
        <f>'Круглосуточный стационар'!T30</f>
        <v>0</v>
      </c>
      <c r="Z30" s="53">
        <f t="shared" si="8"/>
        <v>0</v>
      </c>
      <c r="AA30" s="56">
        <f>'Дневной стационар'!D30</f>
        <v>0</v>
      </c>
      <c r="AB30" s="47">
        <f>'Дневной стационар'!F30</f>
        <v>0</v>
      </c>
      <c r="AC30" s="49">
        <f t="shared" si="9"/>
        <v>0</v>
      </c>
      <c r="AD30" s="47"/>
      <c r="AE30" s="47"/>
      <c r="AF30" s="53">
        <f t="shared" si="10"/>
        <v>0</v>
      </c>
      <c r="AG30" s="57">
        <f t="shared" si="11"/>
        <v>65710.180000000008</v>
      </c>
      <c r="AH30" s="58">
        <f t="shared" si="12"/>
        <v>65710.180000000008</v>
      </c>
      <c r="AI30" s="37">
        <f t="shared" si="13"/>
        <v>0</v>
      </c>
      <c r="AJ30" s="36"/>
      <c r="AK30" s="36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6">
        <f>'Скорая медицинская помощь'!D31</f>
        <v>0</v>
      </c>
      <c r="D31" s="47">
        <f>'Скорая медицинская помощь'!F31</f>
        <v>0</v>
      </c>
      <c r="E31" s="48">
        <f t="shared" si="1"/>
        <v>0</v>
      </c>
      <c r="F31" s="46">
        <f>Поликлиника!D31</f>
        <v>0</v>
      </c>
      <c r="G31" s="47">
        <f>Поликлиника!F31</f>
        <v>0</v>
      </c>
      <c r="H31" s="49">
        <f t="shared" si="2"/>
        <v>0</v>
      </c>
      <c r="I31" s="47">
        <f>Поликлиника!S31</f>
        <v>0</v>
      </c>
      <c r="J31" s="47">
        <f>Поликлиника!W31</f>
        <v>0</v>
      </c>
      <c r="K31" s="49">
        <f t="shared" si="3"/>
        <v>0</v>
      </c>
      <c r="L31" s="50">
        <f>Поликлиника!AU31</f>
        <v>0</v>
      </c>
      <c r="M31" s="50">
        <f>Поликлиника!AW31</f>
        <v>0</v>
      </c>
      <c r="N31" s="51">
        <f t="shared" si="4"/>
        <v>0</v>
      </c>
      <c r="O31" s="47">
        <f>Поликлиника!BI31</f>
        <v>0</v>
      </c>
      <c r="P31" s="47">
        <f>Поликлиника!BK31</f>
        <v>0</v>
      </c>
      <c r="Q31" s="49">
        <f t="shared" si="5"/>
        <v>0</v>
      </c>
      <c r="R31" s="52">
        <f>Поликлиника!BW31</f>
        <v>0</v>
      </c>
      <c r="S31" s="52">
        <f>Поликлиника!BY31</f>
        <v>0</v>
      </c>
      <c r="T31" s="53">
        <f t="shared" si="6"/>
        <v>0</v>
      </c>
      <c r="U31" s="54">
        <f>'Круглосуточный стационар'!D31</f>
        <v>0</v>
      </c>
      <c r="V31" s="55">
        <f>'Круглосуточный стационар'!F31</f>
        <v>0</v>
      </c>
      <c r="W31" s="53">
        <f t="shared" si="7"/>
        <v>0</v>
      </c>
      <c r="X31" s="54">
        <f>'Круглосуточный стационар'!R31</f>
        <v>0</v>
      </c>
      <c r="Y31" s="55">
        <f>'Круглосуточный стационар'!T31</f>
        <v>0</v>
      </c>
      <c r="Z31" s="53">
        <f t="shared" si="8"/>
        <v>0</v>
      </c>
      <c r="AA31" s="56">
        <f>'Дневной стационар'!D31</f>
        <v>0</v>
      </c>
      <c r="AB31" s="47">
        <f>'Дневной стационар'!F31</f>
        <v>0</v>
      </c>
      <c r="AC31" s="49">
        <f t="shared" si="9"/>
        <v>0</v>
      </c>
      <c r="AD31" s="47"/>
      <c r="AE31" s="47"/>
      <c r="AF31" s="53">
        <f t="shared" si="10"/>
        <v>0</v>
      </c>
      <c r="AG31" s="57">
        <f t="shared" si="11"/>
        <v>0</v>
      </c>
      <c r="AH31" s="58">
        <f t="shared" si="12"/>
        <v>0</v>
      </c>
      <c r="AI31" s="37">
        <f t="shared" si="13"/>
        <v>0</v>
      </c>
      <c r="AJ31" s="36"/>
      <c r="AK31" s="36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6">
        <f>'Скорая медицинская помощь'!D32</f>
        <v>408030.53</v>
      </c>
      <c r="D32" s="47">
        <f>'Скорая медицинская помощь'!F32</f>
        <v>408030.53</v>
      </c>
      <c r="E32" s="48">
        <f t="shared" si="1"/>
        <v>0</v>
      </c>
      <c r="F32" s="46">
        <f>Поликлиника!D32</f>
        <v>0</v>
      </c>
      <c r="G32" s="47">
        <f>Поликлиника!F32</f>
        <v>0</v>
      </c>
      <c r="H32" s="49">
        <f t="shared" si="2"/>
        <v>0</v>
      </c>
      <c r="I32" s="47">
        <f>Поликлиника!S32</f>
        <v>0</v>
      </c>
      <c r="J32" s="47">
        <f>Поликлиника!W32</f>
        <v>0</v>
      </c>
      <c r="K32" s="49">
        <f t="shared" si="3"/>
        <v>0</v>
      </c>
      <c r="L32" s="50">
        <f>Поликлиника!AU32</f>
        <v>1460.2</v>
      </c>
      <c r="M32" s="50">
        <f>Поликлиника!AW32</f>
        <v>486.73</v>
      </c>
      <c r="N32" s="51">
        <f t="shared" si="4"/>
        <v>-973.47</v>
      </c>
      <c r="O32" s="47">
        <f>Поликлиника!BI32</f>
        <v>0</v>
      </c>
      <c r="P32" s="47">
        <f>Поликлиника!BK32</f>
        <v>0</v>
      </c>
      <c r="Q32" s="49">
        <f t="shared" si="5"/>
        <v>0</v>
      </c>
      <c r="R32" s="52">
        <f>Поликлиника!BW32</f>
        <v>0</v>
      </c>
      <c r="S32" s="52">
        <f>Поликлиника!BY32</f>
        <v>0</v>
      </c>
      <c r="T32" s="53">
        <f t="shared" si="6"/>
        <v>0</v>
      </c>
      <c r="U32" s="54">
        <f>'Круглосуточный стационар'!D32</f>
        <v>0</v>
      </c>
      <c r="V32" s="55">
        <f>'Круглосуточный стационар'!F32</f>
        <v>0</v>
      </c>
      <c r="W32" s="53">
        <f t="shared" si="7"/>
        <v>0</v>
      </c>
      <c r="X32" s="54">
        <f>'Круглосуточный стационар'!R32</f>
        <v>0</v>
      </c>
      <c r="Y32" s="55">
        <f>'Круглосуточный стационар'!T32</f>
        <v>0</v>
      </c>
      <c r="Z32" s="53">
        <f t="shared" si="8"/>
        <v>0</v>
      </c>
      <c r="AA32" s="56">
        <f>'Дневной стационар'!D32</f>
        <v>0</v>
      </c>
      <c r="AB32" s="47">
        <f>'Дневной стационар'!F32</f>
        <v>0</v>
      </c>
      <c r="AC32" s="49">
        <f t="shared" si="9"/>
        <v>0</v>
      </c>
      <c r="AD32" s="47"/>
      <c r="AE32" s="47"/>
      <c r="AF32" s="53">
        <f t="shared" si="10"/>
        <v>0</v>
      </c>
      <c r="AG32" s="57">
        <f t="shared" si="11"/>
        <v>409490.73000000004</v>
      </c>
      <c r="AH32" s="58">
        <f t="shared" si="12"/>
        <v>408517.26</v>
      </c>
      <c r="AI32" s="37">
        <f t="shared" si="13"/>
        <v>-973.47000000003027</v>
      </c>
      <c r="AJ32" s="36"/>
      <c r="AK32" s="36"/>
    </row>
    <row r="33" spans="1:37" s="2" customFormat="1" x14ac:dyDescent="0.25">
      <c r="A33" s="28">
        <v>20</v>
      </c>
      <c r="B33" s="30" t="str">
        <f>'Скорая медицинская помощь'!B33</f>
        <v>Елизов. ССМП</v>
      </c>
      <c r="C33" s="46">
        <f>'Скорая медицинская помощь'!D33</f>
        <v>143977.23000000001</v>
      </c>
      <c r="D33" s="47">
        <f>'Скорая медицинская помощь'!F33</f>
        <v>143977.23000000001</v>
      </c>
      <c r="E33" s="48">
        <f t="shared" si="1"/>
        <v>0</v>
      </c>
      <c r="F33" s="46">
        <f>Поликлиника!D33</f>
        <v>0</v>
      </c>
      <c r="G33" s="47">
        <f>Поликлиника!F33</f>
        <v>0</v>
      </c>
      <c r="H33" s="49">
        <f t="shared" si="2"/>
        <v>0</v>
      </c>
      <c r="I33" s="47">
        <f>Поликлиника!S33</f>
        <v>0</v>
      </c>
      <c r="J33" s="47">
        <f>Поликлиника!W33</f>
        <v>0</v>
      </c>
      <c r="K33" s="49">
        <f t="shared" si="3"/>
        <v>0</v>
      </c>
      <c r="L33" s="50">
        <f>Поликлиника!AU33</f>
        <v>5943.98</v>
      </c>
      <c r="M33" s="50">
        <f>Поликлиника!AW33</f>
        <v>4970.51</v>
      </c>
      <c r="N33" s="51">
        <f t="shared" si="4"/>
        <v>-973.46999999999935</v>
      </c>
      <c r="O33" s="47">
        <f>Поликлиника!BI33</f>
        <v>0</v>
      </c>
      <c r="P33" s="47">
        <f>Поликлиника!BK33</f>
        <v>0</v>
      </c>
      <c r="Q33" s="49">
        <f t="shared" si="5"/>
        <v>0</v>
      </c>
      <c r="R33" s="52">
        <f>Поликлиника!BW33</f>
        <v>0</v>
      </c>
      <c r="S33" s="52">
        <f>Поликлиника!BY33</f>
        <v>0</v>
      </c>
      <c r="T33" s="53">
        <f t="shared" si="6"/>
        <v>0</v>
      </c>
      <c r="U33" s="54">
        <f>'Круглосуточный стационар'!D33</f>
        <v>0</v>
      </c>
      <c r="V33" s="55">
        <f>'Круглосуточный стационар'!F33</f>
        <v>0</v>
      </c>
      <c r="W33" s="53">
        <f t="shared" si="7"/>
        <v>0</v>
      </c>
      <c r="X33" s="54">
        <f>'Круглосуточный стационар'!R33</f>
        <v>0</v>
      </c>
      <c r="Y33" s="55">
        <f>'Круглосуточный стационар'!T33</f>
        <v>0</v>
      </c>
      <c r="Z33" s="53">
        <f t="shared" si="8"/>
        <v>0</v>
      </c>
      <c r="AA33" s="56">
        <f>'Дневной стационар'!D33</f>
        <v>0</v>
      </c>
      <c r="AB33" s="47">
        <f>'Дневной стационар'!F33</f>
        <v>0</v>
      </c>
      <c r="AC33" s="49">
        <f t="shared" si="9"/>
        <v>0</v>
      </c>
      <c r="AD33" s="47"/>
      <c r="AE33" s="47"/>
      <c r="AF33" s="53">
        <f t="shared" si="10"/>
        <v>0</v>
      </c>
      <c r="AG33" s="57">
        <f t="shared" si="11"/>
        <v>149921.21000000002</v>
      </c>
      <c r="AH33" s="58">
        <f t="shared" si="12"/>
        <v>148947.74000000002</v>
      </c>
      <c r="AI33" s="37">
        <f t="shared" si="13"/>
        <v>-973.47000000000116</v>
      </c>
      <c r="AJ33" s="36"/>
      <c r="AK33" s="36"/>
    </row>
    <row r="34" spans="1:37" s="2" customFormat="1" x14ac:dyDescent="0.25">
      <c r="A34" s="26">
        <v>21</v>
      </c>
      <c r="B34" s="29" t="str">
        <f>'Скорая медицинская помощь'!B34</f>
        <v>ЕРБ</v>
      </c>
      <c r="C34" s="46">
        <f>'Скорая медицинская помощь'!D34</f>
        <v>0</v>
      </c>
      <c r="D34" s="47">
        <f>'Скорая медицинская помощь'!F34</f>
        <v>0</v>
      </c>
      <c r="E34" s="48">
        <f t="shared" si="1"/>
        <v>0</v>
      </c>
      <c r="F34" s="46">
        <f>Поликлиника!D34</f>
        <v>173137.6298405042</v>
      </c>
      <c r="G34" s="47">
        <f>Поликлиника!F34</f>
        <v>173137.6298405042</v>
      </c>
      <c r="H34" s="49">
        <f t="shared" si="2"/>
        <v>0</v>
      </c>
      <c r="I34" s="47">
        <f>Поликлиника!S34</f>
        <v>110910.30000000002</v>
      </c>
      <c r="J34" s="47">
        <f>Поликлиника!W34</f>
        <v>112343.60000000002</v>
      </c>
      <c r="K34" s="49">
        <f t="shared" si="3"/>
        <v>1433.3000000000029</v>
      </c>
      <c r="L34" s="50">
        <f>Поликлиника!AU34</f>
        <v>19944.669999999998</v>
      </c>
      <c r="M34" s="50">
        <f>Поликлиника!AW34</f>
        <v>19944.669999999998</v>
      </c>
      <c r="N34" s="51">
        <f t="shared" si="4"/>
        <v>0</v>
      </c>
      <c r="O34" s="47">
        <f>Поликлиника!BI34</f>
        <v>307234.73</v>
      </c>
      <c r="P34" s="47">
        <f>Поликлиника!BK34</f>
        <v>315234.73</v>
      </c>
      <c r="Q34" s="49">
        <f t="shared" si="5"/>
        <v>8000</v>
      </c>
      <c r="R34" s="52">
        <f>Поликлиника!BW34</f>
        <v>20819.96</v>
      </c>
      <c r="S34" s="52">
        <f>Поликлиника!BY34</f>
        <v>18212.509999999998</v>
      </c>
      <c r="T34" s="53">
        <f t="shared" si="6"/>
        <v>-2607.4500000000007</v>
      </c>
      <c r="U34" s="54">
        <f>'Круглосуточный стационар'!D34</f>
        <v>530328.31999999995</v>
      </c>
      <c r="V34" s="55">
        <f>'Круглосуточный стационар'!F34</f>
        <v>530328.31999999995</v>
      </c>
      <c r="W34" s="53">
        <f t="shared" si="7"/>
        <v>0</v>
      </c>
      <c r="X34" s="54">
        <f>'Круглосуточный стационар'!R34</f>
        <v>0</v>
      </c>
      <c r="Y34" s="55">
        <f>'Круглосуточный стационар'!T34</f>
        <v>0</v>
      </c>
      <c r="Z34" s="53">
        <f t="shared" si="8"/>
        <v>0</v>
      </c>
      <c r="AA34" s="56">
        <f>'Дневной стационар'!D34</f>
        <v>53693.299999999996</v>
      </c>
      <c r="AB34" s="47">
        <f>'Дневной стационар'!F34</f>
        <v>73046.640000000014</v>
      </c>
      <c r="AC34" s="49">
        <f t="shared" si="9"/>
        <v>19353.340000000018</v>
      </c>
      <c r="AD34" s="47"/>
      <c r="AE34" s="47"/>
      <c r="AF34" s="53">
        <f t="shared" si="10"/>
        <v>0</v>
      </c>
      <c r="AG34" s="57">
        <f t="shared" si="11"/>
        <v>1195248.9498405042</v>
      </c>
      <c r="AH34" s="58">
        <f t="shared" si="12"/>
        <v>1224035.5898405043</v>
      </c>
      <c r="AI34" s="37">
        <f t="shared" si="13"/>
        <v>28786.64000000013</v>
      </c>
      <c r="AJ34" s="36"/>
      <c r="AK34" s="36"/>
    </row>
    <row r="35" spans="1:3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6">
        <f>'Скорая медицинская помощь'!D35</f>
        <v>0</v>
      </c>
      <c r="D35" s="47">
        <f>'Скорая медицинская помощь'!F35</f>
        <v>0</v>
      </c>
      <c r="E35" s="48">
        <f t="shared" si="1"/>
        <v>0</v>
      </c>
      <c r="F35" s="46">
        <f>Поликлиника!D35</f>
        <v>0</v>
      </c>
      <c r="G35" s="47">
        <f>Поликлиника!F35</f>
        <v>0</v>
      </c>
      <c r="H35" s="49">
        <f t="shared" si="2"/>
        <v>0</v>
      </c>
      <c r="I35" s="47">
        <f>Поликлиника!S35</f>
        <v>935.51</v>
      </c>
      <c r="J35" s="47">
        <f>Поликлиника!W35</f>
        <v>935.51</v>
      </c>
      <c r="K35" s="49">
        <f t="shared" si="3"/>
        <v>0</v>
      </c>
      <c r="L35" s="50">
        <f>Поликлиника!AU35</f>
        <v>0</v>
      </c>
      <c r="M35" s="50">
        <f>Поликлиника!AW35</f>
        <v>0</v>
      </c>
      <c r="N35" s="51">
        <f t="shared" si="4"/>
        <v>0</v>
      </c>
      <c r="O35" s="47">
        <f>Поликлиника!BI35</f>
        <v>96574.399999999994</v>
      </c>
      <c r="P35" s="47">
        <f>Поликлиника!BK35</f>
        <v>96574.399999999994</v>
      </c>
      <c r="Q35" s="49">
        <f t="shared" si="5"/>
        <v>0</v>
      </c>
      <c r="R35" s="52">
        <f>Поликлиника!BW35</f>
        <v>0</v>
      </c>
      <c r="S35" s="52">
        <f>Поликлиника!BY35</f>
        <v>0</v>
      </c>
      <c r="T35" s="53">
        <f t="shared" si="6"/>
        <v>0</v>
      </c>
      <c r="U35" s="54">
        <f>'Круглосуточный стационар'!D35</f>
        <v>0</v>
      </c>
      <c r="V35" s="55">
        <f>'Круглосуточный стационар'!F35</f>
        <v>0</v>
      </c>
      <c r="W35" s="53">
        <f t="shared" si="7"/>
        <v>0</v>
      </c>
      <c r="X35" s="54">
        <f>'Круглосуточный стационар'!R35</f>
        <v>0</v>
      </c>
      <c r="Y35" s="55">
        <f>'Круглосуточный стационар'!T35</f>
        <v>0</v>
      </c>
      <c r="Z35" s="53">
        <f t="shared" si="8"/>
        <v>0</v>
      </c>
      <c r="AA35" s="56">
        <f>'Дневной стационар'!D35</f>
        <v>0</v>
      </c>
      <c r="AB35" s="47">
        <f>'Дневной стационар'!F35</f>
        <v>0</v>
      </c>
      <c r="AC35" s="49">
        <f t="shared" si="9"/>
        <v>0</v>
      </c>
      <c r="AD35" s="47"/>
      <c r="AE35" s="47"/>
      <c r="AF35" s="53">
        <f t="shared" si="10"/>
        <v>0</v>
      </c>
      <c r="AG35" s="57">
        <f t="shared" si="11"/>
        <v>97509.909999999989</v>
      </c>
      <c r="AH35" s="58">
        <f t="shared" si="12"/>
        <v>97509.909999999989</v>
      </c>
      <c r="AI35" s="37">
        <f t="shared" si="13"/>
        <v>0</v>
      </c>
      <c r="AJ35" s="36"/>
      <c r="AK35" s="36"/>
    </row>
    <row r="36" spans="1:3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6">
        <f>'Скорая медицинская помощь'!D36</f>
        <v>37931.82</v>
      </c>
      <c r="D36" s="47">
        <f>'Скорая медицинская помощь'!F36</f>
        <v>37931.82</v>
      </c>
      <c r="E36" s="59">
        <f t="shared" si="1"/>
        <v>0</v>
      </c>
      <c r="F36" s="46">
        <f>Поликлиника!D36</f>
        <v>56618.642632168776</v>
      </c>
      <c r="G36" s="47">
        <f>Поликлиника!F36</f>
        <v>56618.642632168776</v>
      </c>
      <c r="H36" s="49">
        <f t="shared" si="2"/>
        <v>0</v>
      </c>
      <c r="I36" s="47">
        <f>Поликлиника!S36</f>
        <v>31744.889999999996</v>
      </c>
      <c r="J36" s="47">
        <f>Поликлиника!W36</f>
        <v>35337.57</v>
      </c>
      <c r="K36" s="49">
        <f t="shared" si="3"/>
        <v>3592.6800000000039</v>
      </c>
      <c r="L36" s="50">
        <f>Поликлиника!AU36</f>
        <v>5467.79</v>
      </c>
      <c r="M36" s="50">
        <f>Поликлиника!AW36</f>
        <v>5467.79</v>
      </c>
      <c r="N36" s="51">
        <f t="shared" si="4"/>
        <v>0</v>
      </c>
      <c r="O36" s="47">
        <f>Поликлиника!BI36</f>
        <v>93875.65</v>
      </c>
      <c r="P36" s="47">
        <f>Поликлиника!BK36</f>
        <v>93875.65</v>
      </c>
      <c r="Q36" s="49">
        <f t="shared" si="5"/>
        <v>0</v>
      </c>
      <c r="R36" s="52">
        <f>Поликлиника!BW36</f>
        <v>3257.8299999999995</v>
      </c>
      <c r="S36" s="52">
        <f>Поликлиника!BY36</f>
        <v>1008.9499999999996</v>
      </c>
      <c r="T36" s="53">
        <f t="shared" si="6"/>
        <v>-2248.88</v>
      </c>
      <c r="U36" s="54">
        <f>'Круглосуточный стационар'!D36</f>
        <v>133285.91</v>
      </c>
      <c r="V36" s="55">
        <f>'Круглосуточный стационар'!F36</f>
        <v>133285.91</v>
      </c>
      <c r="W36" s="53">
        <f t="shared" si="7"/>
        <v>0</v>
      </c>
      <c r="X36" s="54">
        <f>'Круглосуточный стационар'!R36</f>
        <v>0</v>
      </c>
      <c r="Y36" s="55">
        <f>'Круглосуточный стационар'!T36</f>
        <v>0</v>
      </c>
      <c r="Z36" s="53">
        <f t="shared" si="8"/>
        <v>0</v>
      </c>
      <c r="AA36" s="56">
        <f>'Дневной стационар'!D36</f>
        <v>30027.590000000004</v>
      </c>
      <c r="AB36" s="47">
        <f>'Дневной стационар'!F36</f>
        <v>30027.590000000004</v>
      </c>
      <c r="AC36" s="49">
        <f t="shared" si="9"/>
        <v>0</v>
      </c>
      <c r="AD36" s="47"/>
      <c r="AE36" s="47"/>
      <c r="AF36" s="53">
        <f t="shared" si="10"/>
        <v>0</v>
      </c>
      <c r="AG36" s="57">
        <f t="shared" si="11"/>
        <v>388952.2926321688</v>
      </c>
      <c r="AH36" s="58">
        <f t="shared" si="12"/>
        <v>392544.97263216879</v>
      </c>
      <c r="AI36" s="37">
        <f t="shared" si="13"/>
        <v>3592.679999999993</v>
      </c>
      <c r="AJ36" s="36"/>
      <c r="AK36" s="36"/>
    </row>
    <row r="37" spans="1:37" s="2" customFormat="1" x14ac:dyDescent="0.25">
      <c r="A37" s="28">
        <v>24</v>
      </c>
      <c r="B37" s="30" t="str">
        <f>'Скорая медицинская помощь'!B37</f>
        <v>МСЧ УВД</v>
      </c>
      <c r="C37" s="46">
        <f>'Скорая медицинская помощь'!D37</f>
        <v>0</v>
      </c>
      <c r="D37" s="47">
        <f>'Скорая медицинская помощь'!F37</f>
        <v>0</v>
      </c>
      <c r="E37" s="59">
        <f t="shared" si="1"/>
        <v>0</v>
      </c>
      <c r="F37" s="46">
        <f>Поликлиника!D37</f>
        <v>2202.0042633263624</v>
      </c>
      <c r="G37" s="47">
        <f>Поликлиника!F37</f>
        <v>2202.0042633263624</v>
      </c>
      <c r="H37" s="49">
        <f t="shared" si="2"/>
        <v>0</v>
      </c>
      <c r="I37" s="47">
        <f>Поликлиника!S37</f>
        <v>489.46000000000009</v>
      </c>
      <c r="J37" s="47">
        <f>Поликлиника!W37</f>
        <v>489.46000000000009</v>
      </c>
      <c r="K37" s="49">
        <f t="shared" si="3"/>
        <v>0</v>
      </c>
      <c r="L37" s="50">
        <f>Поликлиника!AU37</f>
        <v>0</v>
      </c>
      <c r="M37" s="50">
        <f>Поликлиника!AW37</f>
        <v>0</v>
      </c>
      <c r="N37" s="51">
        <f t="shared" si="4"/>
        <v>0</v>
      </c>
      <c r="O37" s="47">
        <f>Поликлиника!BI37</f>
        <v>3432.1900000000005</v>
      </c>
      <c r="P37" s="47">
        <f>Поликлиника!BK37</f>
        <v>3432.1900000000005</v>
      </c>
      <c r="Q37" s="49">
        <f t="shared" si="5"/>
        <v>0</v>
      </c>
      <c r="R37" s="52">
        <f>Поликлиника!BW37</f>
        <v>986.26</v>
      </c>
      <c r="S37" s="52">
        <f>Поликлиника!BY37</f>
        <v>559.26</v>
      </c>
      <c r="T37" s="53">
        <f t="shared" si="6"/>
        <v>-427</v>
      </c>
      <c r="U37" s="54">
        <f>'Круглосуточный стационар'!D37</f>
        <v>3383.58</v>
      </c>
      <c r="V37" s="55">
        <f>'Круглосуточный стационар'!F37</f>
        <v>3383.58</v>
      </c>
      <c r="W37" s="53">
        <f t="shared" si="7"/>
        <v>0</v>
      </c>
      <c r="X37" s="54">
        <f>'Круглосуточный стационар'!R37</f>
        <v>0</v>
      </c>
      <c r="Y37" s="55">
        <f>'Круглосуточный стационар'!T37</f>
        <v>0</v>
      </c>
      <c r="Z37" s="53">
        <f t="shared" si="8"/>
        <v>0</v>
      </c>
      <c r="AA37" s="56">
        <f>'Дневной стационар'!D37</f>
        <v>0</v>
      </c>
      <c r="AB37" s="47">
        <f>'Дневной стационар'!F37</f>
        <v>0</v>
      </c>
      <c r="AC37" s="49">
        <f t="shared" si="9"/>
        <v>0</v>
      </c>
      <c r="AD37" s="47"/>
      <c r="AE37" s="47"/>
      <c r="AF37" s="53">
        <f t="shared" si="10"/>
        <v>0</v>
      </c>
      <c r="AG37" s="57">
        <f t="shared" si="11"/>
        <v>9507.2342633263634</v>
      </c>
      <c r="AH37" s="58">
        <f t="shared" si="12"/>
        <v>9507.2342633263634</v>
      </c>
      <c r="AI37" s="37">
        <f t="shared" si="13"/>
        <v>0</v>
      </c>
      <c r="AJ37" s="36"/>
      <c r="AK37" s="36"/>
    </row>
    <row r="38" spans="1:37" s="2" customFormat="1" x14ac:dyDescent="0.25">
      <c r="A38" s="26">
        <v>25</v>
      </c>
      <c r="B38" s="29" t="str">
        <f>'Скорая медицинская помощь'!B38</f>
        <v>ДВОМЦ</v>
      </c>
      <c r="C38" s="46">
        <f>'Скорая медицинская помощь'!D38</f>
        <v>0</v>
      </c>
      <c r="D38" s="47">
        <f>'Скорая медицинская помощь'!F38</f>
        <v>0</v>
      </c>
      <c r="E38" s="59">
        <f t="shared" si="1"/>
        <v>0</v>
      </c>
      <c r="F38" s="46">
        <f>Поликлиника!D38</f>
        <v>9769.4723123196309</v>
      </c>
      <c r="G38" s="47">
        <f>Поликлиника!F38</f>
        <v>9769.4723123196309</v>
      </c>
      <c r="H38" s="49">
        <f t="shared" si="2"/>
        <v>0</v>
      </c>
      <c r="I38" s="47">
        <f>Поликлиника!S38</f>
        <v>8048.8600000000015</v>
      </c>
      <c r="J38" s="47">
        <f>Поликлиника!W38</f>
        <v>9075.340000000002</v>
      </c>
      <c r="K38" s="49">
        <f t="shared" si="3"/>
        <v>1026.4800000000005</v>
      </c>
      <c r="L38" s="50">
        <f>Поликлиника!AU38</f>
        <v>1164.5999999999999</v>
      </c>
      <c r="M38" s="50">
        <f>Поликлиника!AW38</f>
        <v>1164.5999999999999</v>
      </c>
      <c r="N38" s="51">
        <f t="shared" si="4"/>
        <v>0</v>
      </c>
      <c r="O38" s="47">
        <f>Поликлиника!BI38</f>
        <v>21914.080000000002</v>
      </c>
      <c r="P38" s="47">
        <f>Поликлиника!BK38</f>
        <v>21914.080000000002</v>
      </c>
      <c r="Q38" s="49">
        <f t="shared" si="5"/>
        <v>0</v>
      </c>
      <c r="R38" s="52">
        <f>Поликлиника!BW38</f>
        <v>1995.59</v>
      </c>
      <c r="S38" s="52">
        <f>Поликлиника!BY38</f>
        <v>1567.59</v>
      </c>
      <c r="T38" s="53">
        <f t="shared" si="6"/>
        <v>-428</v>
      </c>
      <c r="U38" s="54">
        <f>'Круглосуточный стационар'!D38</f>
        <v>52808.26</v>
      </c>
      <c r="V38" s="55">
        <f>'Круглосуточный стационар'!F38</f>
        <v>52808.26</v>
      </c>
      <c r="W38" s="53">
        <f t="shared" si="7"/>
        <v>0</v>
      </c>
      <c r="X38" s="54">
        <f>'Круглосуточный стационар'!R38</f>
        <v>0</v>
      </c>
      <c r="Y38" s="55">
        <f>'Круглосуточный стационар'!T38</f>
        <v>0</v>
      </c>
      <c r="Z38" s="53">
        <f t="shared" si="8"/>
        <v>0</v>
      </c>
      <c r="AA38" s="56">
        <f>'Дневной стационар'!D38</f>
        <v>19839.260000000002</v>
      </c>
      <c r="AB38" s="47">
        <f>'Дневной стационар'!F38</f>
        <v>19839.260000000002</v>
      </c>
      <c r="AC38" s="49">
        <f t="shared" si="9"/>
        <v>0</v>
      </c>
      <c r="AD38" s="47"/>
      <c r="AE38" s="47"/>
      <c r="AF38" s="53">
        <f t="shared" si="10"/>
        <v>0</v>
      </c>
      <c r="AG38" s="57">
        <f t="shared" si="11"/>
        <v>113544.53231231963</v>
      </c>
      <c r="AH38" s="58">
        <f t="shared" si="12"/>
        <v>114571.01231231962</v>
      </c>
      <c r="AI38" s="37">
        <f t="shared" si="13"/>
        <v>1026.4799999999959</v>
      </c>
      <c r="AJ38" s="36"/>
      <c r="AK38" s="36"/>
    </row>
    <row r="39" spans="1:3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6">
        <f>'Скорая медицинская помощь'!D39</f>
        <v>0</v>
      </c>
      <c r="D39" s="47">
        <f>'Скорая медицинская помощь'!F39</f>
        <v>0</v>
      </c>
      <c r="E39" s="59">
        <f t="shared" si="1"/>
        <v>0</v>
      </c>
      <c r="F39" s="46">
        <f>Поликлиника!D39</f>
        <v>0</v>
      </c>
      <c r="G39" s="47">
        <f>Поликлиника!F39</f>
        <v>0</v>
      </c>
      <c r="H39" s="49">
        <f t="shared" si="2"/>
        <v>0</v>
      </c>
      <c r="I39" s="47">
        <f>Поликлиника!S39</f>
        <v>0</v>
      </c>
      <c r="J39" s="47">
        <f>Поликлиника!W39</f>
        <v>0</v>
      </c>
      <c r="K39" s="49">
        <f t="shared" si="3"/>
        <v>0</v>
      </c>
      <c r="L39" s="50">
        <f>Поликлиника!AU39</f>
        <v>0</v>
      </c>
      <c r="M39" s="50">
        <f>Поликлиника!AW39</f>
        <v>0</v>
      </c>
      <c r="N39" s="51">
        <f t="shared" si="4"/>
        <v>0</v>
      </c>
      <c r="O39" s="47">
        <f>Поликлиника!BI39</f>
        <v>0</v>
      </c>
      <c r="P39" s="47">
        <f>Поликлиника!BK39</f>
        <v>0</v>
      </c>
      <c r="Q39" s="49">
        <f t="shared" si="5"/>
        <v>0</v>
      </c>
      <c r="R39" s="52">
        <f>Поликлиника!BW39</f>
        <v>0</v>
      </c>
      <c r="S39" s="52">
        <f>Поликлиника!BY39</f>
        <v>0</v>
      </c>
      <c r="T39" s="53">
        <f t="shared" si="6"/>
        <v>0</v>
      </c>
      <c r="U39" s="54">
        <f>'Круглосуточный стационар'!D39</f>
        <v>59548.76</v>
      </c>
      <c r="V39" s="55">
        <f>'Круглосуточный стационар'!F39</f>
        <v>59548.76</v>
      </c>
      <c r="W39" s="53">
        <f t="shared" si="7"/>
        <v>0</v>
      </c>
      <c r="X39" s="54">
        <f>'Круглосуточный стационар'!R39</f>
        <v>0</v>
      </c>
      <c r="Y39" s="55">
        <f>'Круглосуточный стационар'!T39</f>
        <v>0</v>
      </c>
      <c r="Z39" s="53">
        <f t="shared" si="8"/>
        <v>0</v>
      </c>
      <c r="AA39" s="56">
        <f>'Дневной стационар'!D39</f>
        <v>0</v>
      </c>
      <c r="AB39" s="47">
        <f>'Дневной стационар'!F39</f>
        <v>0</v>
      </c>
      <c r="AC39" s="49">
        <f t="shared" si="9"/>
        <v>0</v>
      </c>
      <c r="AD39" s="47"/>
      <c r="AE39" s="47"/>
      <c r="AF39" s="53">
        <f t="shared" si="10"/>
        <v>0</v>
      </c>
      <c r="AG39" s="57">
        <f t="shared" si="11"/>
        <v>59548.76</v>
      </c>
      <c r="AH39" s="58">
        <f t="shared" si="12"/>
        <v>59548.76</v>
      </c>
      <c r="AI39" s="37">
        <f t="shared" si="13"/>
        <v>0</v>
      </c>
      <c r="AJ39" s="36"/>
      <c r="AK39" s="36"/>
    </row>
    <row r="40" spans="1:3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6">
        <f>'Скорая медицинская помощь'!D40</f>
        <v>13586.39</v>
      </c>
      <c r="D40" s="47">
        <f>'Скорая медицинская помощь'!F40</f>
        <v>13586.39</v>
      </c>
      <c r="E40" s="59">
        <f t="shared" si="1"/>
        <v>0</v>
      </c>
      <c r="F40" s="46">
        <f>Поликлиника!D40</f>
        <v>8190.0316706738076</v>
      </c>
      <c r="G40" s="47">
        <f>Поликлиника!F40</f>
        <v>8190.0316706738076</v>
      </c>
      <c r="H40" s="49">
        <f t="shared" si="2"/>
        <v>0</v>
      </c>
      <c r="I40" s="47">
        <f>Поликлиника!S40</f>
        <v>10360.460000000001</v>
      </c>
      <c r="J40" s="47">
        <f>Поликлиника!W40</f>
        <v>10360.460000000001</v>
      </c>
      <c r="K40" s="49">
        <f t="shared" si="3"/>
        <v>0</v>
      </c>
      <c r="L40" s="50">
        <f>Поликлиника!AU40</f>
        <v>918.95</v>
      </c>
      <c r="M40" s="50">
        <f>Поликлиника!AW40</f>
        <v>918.95</v>
      </c>
      <c r="N40" s="51">
        <f t="shared" si="4"/>
        <v>0</v>
      </c>
      <c r="O40" s="47">
        <f>Поликлиника!BI40</f>
        <v>54453.31</v>
      </c>
      <c r="P40" s="47">
        <f>Поликлиника!BK40</f>
        <v>54453.31</v>
      </c>
      <c r="Q40" s="49">
        <f t="shared" si="5"/>
        <v>0</v>
      </c>
      <c r="R40" s="52">
        <f>Поликлиника!BW40</f>
        <v>255.27</v>
      </c>
      <c r="S40" s="52">
        <f>Поликлиника!BY40</f>
        <v>238.62</v>
      </c>
      <c r="T40" s="53">
        <f t="shared" si="6"/>
        <v>-16.650000000000006</v>
      </c>
      <c r="U40" s="54">
        <f>'Круглосуточный стационар'!D40</f>
        <v>25509.99</v>
      </c>
      <c r="V40" s="55">
        <f>'Круглосуточный стационар'!F40</f>
        <v>25509.99</v>
      </c>
      <c r="W40" s="53">
        <f t="shared" si="7"/>
        <v>0</v>
      </c>
      <c r="X40" s="54">
        <f>'Круглосуточный стационар'!R40</f>
        <v>0</v>
      </c>
      <c r="Y40" s="55">
        <f>'Круглосуточный стационар'!T40</f>
        <v>0</v>
      </c>
      <c r="Z40" s="53">
        <f t="shared" si="8"/>
        <v>0</v>
      </c>
      <c r="AA40" s="56">
        <f>'Дневной стационар'!D40</f>
        <v>11911.859999999999</v>
      </c>
      <c r="AB40" s="47">
        <f>'Дневной стационар'!F40</f>
        <v>11911.859999999999</v>
      </c>
      <c r="AC40" s="49">
        <f t="shared" si="9"/>
        <v>0</v>
      </c>
      <c r="AD40" s="47"/>
      <c r="AE40" s="47"/>
      <c r="AF40" s="53">
        <f t="shared" si="10"/>
        <v>0</v>
      </c>
      <c r="AG40" s="57">
        <f t="shared" si="11"/>
        <v>124930.99167067381</v>
      </c>
      <c r="AH40" s="58">
        <f t="shared" si="12"/>
        <v>124930.99167067381</v>
      </c>
      <c r="AI40" s="37">
        <f t="shared" si="13"/>
        <v>0</v>
      </c>
      <c r="AJ40" s="36"/>
      <c r="AK40" s="36"/>
    </row>
    <row r="41" spans="1:37" s="2" customFormat="1" x14ac:dyDescent="0.25">
      <c r="A41" s="28">
        <v>28</v>
      </c>
      <c r="B41" s="30" t="str">
        <f>'Скорая медицинская помощь'!B41</f>
        <v>Ключевская РБ</v>
      </c>
      <c r="C41" s="46">
        <f>'Скорая медицинская помощь'!D41</f>
        <v>13187.91</v>
      </c>
      <c r="D41" s="47">
        <f>'Скорая медицинская помощь'!F41</f>
        <v>13187.91</v>
      </c>
      <c r="E41" s="48">
        <f t="shared" si="1"/>
        <v>0</v>
      </c>
      <c r="F41" s="46">
        <f>Поликлиника!D41</f>
        <v>11124.560450233274</v>
      </c>
      <c r="G41" s="47">
        <f>Поликлиника!F41</f>
        <v>11124.560450233274</v>
      </c>
      <c r="H41" s="49">
        <f t="shared" si="2"/>
        <v>0</v>
      </c>
      <c r="I41" s="47">
        <f>Поликлиника!S41</f>
        <v>11077.28</v>
      </c>
      <c r="J41" s="47">
        <f>Поликлиника!W41</f>
        <v>11077.28</v>
      </c>
      <c r="K41" s="49">
        <f t="shared" si="3"/>
        <v>0</v>
      </c>
      <c r="L41" s="50">
        <f>Поликлиника!AU41</f>
        <v>610.36</v>
      </c>
      <c r="M41" s="50">
        <f>Поликлиника!AW41</f>
        <v>610.36</v>
      </c>
      <c r="N41" s="51">
        <f t="shared" si="4"/>
        <v>0</v>
      </c>
      <c r="O41" s="47">
        <f>Поликлиника!BI41</f>
        <v>53657.35</v>
      </c>
      <c r="P41" s="47">
        <f>Поликлиника!BK41</f>
        <v>53657.35</v>
      </c>
      <c r="Q41" s="49">
        <f t="shared" si="5"/>
        <v>0</v>
      </c>
      <c r="R41" s="52">
        <f>Поликлиника!BW41</f>
        <v>1229.81</v>
      </c>
      <c r="S41" s="52">
        <f>Поликлиника!BY41</f>
        <v>288.44</v>
      </c>
      <c r="T41" s="53">
        <f t="shared" si="6"/>
        <v>-941.36999999999989</v>
      </c>
      <c r="U41" s="54">
        <f>'Круглосуточный стационар'!D41</f>
        <v>25959.43</v>
      </c>
      <c r="V41" s="55">
        <f>'Круглосуточный стационар'!F41</f>
        <v>25959.43</v>
      </c>
      <c r="W41" s="53">
        <f t="shared" si="7"/>
        <v>0</v>
      </c>
      <c r="X41" s="54">
        <f>'Круглосуточный стационар'!R41</f>
        <v>0</v>
      </c>
      <c r="Y41" s="55">
        <f>'Круглосуточный стационар'!T41</f>
        <v>0</v>
      </c>
      <c r="Z41" s="53">
        <f t="shared" si="8"/>
        <v>0</v>
      </c>
      <c r="AA41" s="56">
        <f>'Дневной стационар'!D41</f>
        <v>14969</v>
      </c>
      <c r="AB41" s="47">
        <f>'Дневной стационар'!F41</f>
        <v>14969</v>
      </c>
      <c r="AC41" s="49">
        <f t="shared" si="9"/>
        <v>0</v>
      </c>
      <c r="AD41" s="47"/>
      <c r="AE41" s="47"/>
      <c r="AF41" s="53">
        <f t="shared" si="10"/>
        <v>0</v>
      </c>
      <c r="AG41" s="57">
        <f t="shared" si="11"/>
        <v>130585.89045023327</v>
      </c>
      <c r="AH41" s="58">
        <f t="shared" si="12"/>
        <v>130585.89045023327</v>
      </c>
      <c r="AI41" s="37">
        <f t="shared" si="13"/>
        <v>0</v>
      </c>
      <c r="AJ41" s="36"/>
      <c r="AK41" s="36"/>
    </row>
    <row r="42" spans="1:3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6">
        <f>'Скорая медицинская помощь'!D42</f>
        <v>23963.42</v>
      </c>
      <c r="D42" s="47">
        <f>'Скорая медицинская помощь'!F42</f>
        <v>23963.42</v>
      </c>
      <c r="E42" s="59">
        <f t="shared" si="1"/>
        <v>0</v>
      </c>
      <c r="F42" s="46">
        <f>Поликлиника!D42</f>
        <v>9922.1030170463619</v>
      </c>
      <c r="G42" s="47">
        <f>Поликлиника!F42</f>
        <v>9922.1030170463619</v>
      </c>
      <c r="H42" s="49">
        <f t="shared" si="2"/>
        <v>0</v>
      </c>
      <c r="I42" s="47">
        <f>Поликлиника!S42</f>
        <v>8721.8700000000008</v>
      </c>
      <c r="J42" s="47">
        <f>Поликлиника!W42</f>
        <v>8721.8700000000008</v>
      </c>
      <c r="K42" s="49">
        <f t="shared" si="3"/>
        <v>0</v>
      </c>
      <c r="L42" s="50">
        <f>Поликлиника!AU42</f>
        <v>12980.18</v>
      </c>
      <c r="M42" s="50">
        <f>Поликлиника!AW42</f>
        <v>12980.18</v>
      </c>
      <c r="N42" s="51">
        <f t="shared" si="4"/>
        <v>0</v>
      </c>
      <c r="O42" s="47">
        <f>Поликлиника!BI42</f>
        <v>49122.8</v>
      </c>
      <c r="P42" s="47">
        <f>Поликлиника!BK42</f>
        <v>49122.8</v>
      </c>
      <c r="Q42" s="49">
        <f t="shared" si="5"/>
        <v>0</v>
      </c>
      <c r="R42" s="52">
        <f>Поликлиника!BW42</f>
        <v>1073.21</v>
      </c>
      <c r="S42" s="52">
        <f>Поликлиника!BY42</f>
        <v>251.73</v>
      </c>
      <c r="T42" s="53">
        <f t="shared" si="6"/>
        <v>-821.48</v>
      </c>
      <c r="U42" s="54">
        <f>'Круглосуточный стационар'!D42</f>
        <v>32418.06</v>
      </c>
      <c r="V42" s="55">
        <f>'Круглосуточный стационар'!F42</f>
        <v>33938.06</v>
      </c>
      <c r="W42" s="53">
        <f t="shared" si="7"/>
        <v>1519.9999999999964</v>
      </c>
      <c r="X42" s="54">
        <f>'Круглосуточный стационар'!R42</f>
        <v>0</v>
      </c>
      <c r="Y42" s="55">
        <f>'Круглосуточный стационар'!T42</f>
        <v>0</v>
      </c>
      <c r="Z42" s="53">
        <f t="shared" si="8"/>
        <v>0</v>
      </c>
      <c r="AA42" s="56">
        <f>'Дневной стационар'!D42</f>
        <v>7909.2799999999988</v>
      </c>
      <c r="AB42" s="47">
        <f>'Дневной стационар'!F42</f>
        <v>7909.2799999999988</v>
      </c>
      <c r="AC42" s="49">
        <f t="shared" si="9"/>
        <v>0</v>
      </c>
      <c r="AD42" s="47"/>
      <c r="AE42" s="47"/>
      <c r="AF42" s="53">
        <f t="shared" si="10"/>
        <v>0</v>
      </c>
      <c r="AG42" s="57">
        <f t="shared" si="11"/>
        <v>145037.71301704636</v>
      </c>
      <c r="AH42" s="58">
        <f t="shared" si="12"/>
        <v>146557.71301704636</v>
      </c>
      <c r="AI42" s="37">
        <f t="shared" si="13"/>
        <v>1520</v>
      </c>
      <c r="AJ42" s="36"/>
      <c r="AK42" s="36"/>
    </row>
    <row r="43" spans="1:3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6">
        <f>'Скорая медицинская помощь'!D43</f>
        <v>12950.07</v>
      </c>
      <c r="D43" s="47">
        <f>'Скорая медицинская помощь'!F43</f>
        <v>12950.07</v>
      </c>
      <c r="E43" s="48">
        <f t="shared" si="1"/>
        <v>0</v>
      </c>
      <c r="F43" s="46">
        <f>Поликлиника!D43</f>
        <v>4623.2003430530049</v>
      </c>
      <c r="G43" s="47">
        <f>Поликлиника!F43</f>
        <v>4623.2003430530049</v>
      </c>
      <c r="H43" s="49">
        <f t="shared" si="2"/>
        <v>0</v>
      </c>
      <c r="I43" s="47">
        <f>Поликлиника!S43</f>
        <v>3188.1199999999994</v>
      </c>
      <c r="J43" s="47">
        <f>Поликлиника!W43</f>
        <v>3188.1199999999994</v>
      </c>
      <c r="K43" s="49">
        <f t="shared" si="3"/>
        <v>0</v>
      </c>
      <c r="L43" s="50">
        <f>Поликлиника!AU43</f>
        <v>1003.45</v>
      </c>
      <c r="M43" s="50">
        <f>Поликлиника!AW43</f>
        <v>1003.45</v>
      </c>
      <c r="N43" s="51">
        <f t="shared" si="4"/>
        <v>0</v>
      </c>
      <c r="O43" s="47">
        <f>Поликлиника!BI43</f>
        <v>29249.98</v>
      </c>
      <c r="P43" s="47">
        <f>Поликлиника!BK43</f>
        <v>29249.98</v>
      </c>
      <c r="Q43" s="49">
        <f t="shared" si="5"/>
        <v>0</v>
      </c>
      <c r="R43" s="52">
        <f>Поликлиника!BW43</f>
        <v>348.39</v>
      </c>
      <c r="S43" s="52">
        <f>Поликлиника!BY43</f>
        <v>121.93</v>
      </c>
      <c r="T43" s="53">
        <f t="shared" si="6"/>
        <v>-226.45999999999998</v>
      </c>
      <c r="U43" s="54">
        <f>'Круглосуточный стационар'!D43</f>
        <v>13841.29</v>
      </c>
      <c r="V43" s="55">
        <f>'Круглосуточный стационар'!F43</f>
        <v>13841.29</v>
      </c>
      <c r="W43" s="53">
        <f t="shared" si="7"/>
        <v>0</v>
      </c>
      <c r="X43" s="54">
        <f>'Круглосуточный стационар'!R43</f>
        <v>0</v>
      </c>
      <c r="Y43" s="55">
        <f>'Круглосуточный стационар'!T43</f>
        <v>0</v>
      </c>
      <c r="Z43" s="53">
        <f t="shared" si="8"/>
        <v>0</v>
      </c>
      <c r="AA43" s="56">
        <f>'Дневной стационар'!D43</f>
        <v>7380.07</v>
      </c>
      <c r="AB43" s="47">
        <f>'Дневной стационар'!F43</f>
        <v>7380.07</v>
      </c>
      <c r="AC43" s="49">
        <f t="shared" si="9"/>
        <v>0</v>
      </c>
      <c r="AD43" s="47"/>
      <c r="AE43" s="47"/>
      <c r="AF43" s="53">
        <f t="shared" si="10"/>
        <v>0</v>
      </c>
      <c r="AG43" s="57">
        <f t="shared" si="11"/>
        <v>72236.180343052998</v>
      </c>
      <c r="AH43" s="58">
        <f t="shared" si="12"/>
        <v>72236.180343052998</v>
      </c>
      <c r="AI43" s="37">
        <f t="shared" si="13"/>
        <v>0</v>
      </c>
      <c r="AJ43" s="36"/>
      <c r="AK43" s="36"/>
    </row>
    <row r="44" spans="1:3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6">
        <f>'Скорая медицинская помощь'!D44</f>
        <v>14289.8</v>
      </c>
      <c r="D44" s="47">
        <f>'Скорая медицинская помощь'!F44</f>
        <v>14289.8</v>
      </c>
      <c r="E44" s="59">
        <f t="shared" si="1"/>
        <v>0</v>
      </c>
      <c r="F44" s="46">
        <f>Поликлиника!D44</f>
        <v>25081.632268928224</v>
      </c>
      <c r="G44" s="47">
        <f>Поликлиника!F44</f>
        <v>25081.632268928224</v>
      </c>
      <c r="H44" s="49">
        <f t="shared" si="2"/>
        <v>0</v>
      </c>
      <c r="I44" s="47">
        <f>Поликлиника!S44</f>
        <v>25256.199999999997</v>
      </c>
      <c r="J44" s="47">
        <f>Поликлиника!W44</f>
        <v>26765.129999999997</v>
      </c>
      <c r="K44" s="49">
        <f t="shared" si="3"/>
        <v>1508.9300000000003</v>
      </c>
      <c r="L44" s="50">
        <f>Поликлиника!AU44</f>
        <v>18281.669999999998</v>
      </c>
      <c r="M44" s="50">
        <f>Поликлиника!AW44</f>
        <v>18281.669999999998</v>
      </c>
      <c r="N44" s="51">
        <f t="shared" si="4"/>
        <v>0</v>
      </c>
      <c r="O44" s="47">
        <f>Поликлиника!BI44</f>
        <v>81316.31</v>
      </c>
      <c r="P44" s="47">
        <f>Поликлиника!BK44</f>
        <v>81316.31</v>
      </c>
      <c r="Q44" s="49">
        <f t="shared" si="5"/>
        <v>0</v>
      </c>
      <c r="R44" s="52">
        <f>Поликлиника!BW44</f>
        <v>1230.69</v>
      </c>
      <c r="S44" s="52">
        <f>Поликлиника!BY44</f>
        <v>675.63</v>
      </c>
      <c r="T44" s="53">
        <f t="shared" si="6"/>
        <v>-555.06000000000006</v>
      </c>
      <c r="U44" s="54">
        <f>'Круглосуточный стационар'!D44</f>
        <v>75373.179999999993</v>
      </c>
      <c r="V44" s="55">
        <f>'Круглосуточный стационар'!F44</f>
        <v>75373.179999999993</v>
      </c>
      <c r="W44" s="53">
        <f t="shared" si="7"/>
        <v>0</v>
      </c>
      <c r="X44" s="54">
        <f>'Круглосуточный стационар'!R44</f>
        <v>0</v>
      </c>
      <c r="Y44" s="55">
        <f>'Круглосуточный стационар'!T44</f>
        <v>0</v>
      </c>
      <c r="Z44" s="53">
        <f t="shared" si="8"/>
        <v>0</v>
      </c>
      <c r="AA44" s="56">
        <f>'Дневной стационар'!D44</f>
        <v>13728.210000000001</v>
      </c>
      <c r="AB44" s="47">
        <f>'Дневной стационар'!F44</f>
        <v>13728.210000000001</v>
      </c>
      <c r="AC44" s="49">
        <f t="shared" si="9"/>
        <v>0</v>
      </c>
      <c r="AD44" s="47"/>
      <c r="AE44" s="47"/>
      <c r="AF44" s="53">
        <f t="shared" si="10"/>
        <v>0</v>
      </c>
      <c r="AG44" s="57">
        <f t="shared" si="11"/>
        <v>253327.00226892822</v>
      </c>
      <c r="AH44" s="58">
        <f t="shared" si="12"/>
        <v>254835.93226892821</v>
      </c>
      <c r="AI44" s="37">
        <f t="shared" si="13"/>
        <v>1508.929999999993</v>
      </c>
      <c r="AJ44" s="36"/>
      <c r="AK44" s="36"/>
    </row>
    <row r="45" spans="1:3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6">
        <f>'Скорая медицинская помощь'!D45</f>
        <v>6194.93</v>
      </c>
      <c r="D45" s="47">
        <f>'Скорая медицинская помощь'!F45</f>
        <v>6194.93</v>
      </c>
      <c r="E45" s="59">
        <f t="shared" si="1"/>
        <v>0</v>
      </c>
      <c r="F45" s="46">
        <f>Поликлиника!D45</f>
        <v>5893.2060475862836</v>
      </c>
      <c r="G45" s="47">
        <f>Поликлиника!F45</f>
        <v>5893.2060475862836</v>
      </c>
      <c r="H45" s="49">
        <f t="shared" si="2"/>
        <v>0</v>
      </c>
      <c r="I45" s="47">
        <f>Поликлиника!S45</f>
        <v>4973.88</v>
      </c>
      <c r="J45" s="47">
        <f>Поликлиника!W45</f>
        <v>4973.88</v>
      </c>
      <c r="K45" s="49">
        <f t="shared" si="3"/>
        <v>0</v>
      </c>
      <c r="L45" s="50">
        <f>Поликлиника!AU45</f>
        <v>2904.82</v>
      </c>
      <c r="M45" s="50">
        <f>Поликлиника!AW45</f>
        <v>2904.82</v>
      </c>
      <c r="N45" s="51">
        <f t="shared" si="4"/>
        <v>0</v>
      </c>
      <c r="O45" s="47">
        <f>Поликлиника!BI45</f>
        <v>21674.17</v>
      </c>
      <c r="P45" s="47">
        <f>Поликлиника!BK45</f>
        <v>21674.17</v>
      </c>
      <c r="Q45" s="49">
        <f t="shared" si="5"/>
        <v>0</v>
      </c>
      <c r="R45" s="52">
        <f>Поликлиника!BW45</f>
        <v>148.15</v>
      </c>
      <c r="S45" s="52">
        <f>Поликлиника!BY45</f>
        <v>148.15</v>
      </c>
      <c r="T45" s="53">
        <f t="shared" si="6"/>
        <v>0</v>
      </c>
      <c r="U45" s="54">
        <f>'Круглосуточный стационар'!D45</f>
        <v>14564.03</v>
      </c>
      <c r="V45" s="55">
        <f>'Круглосуточный стационар'!F45</f>
        <v>14564.03</v>
      </c>
      <c r="W45" s="53">
        <f t="shared" si="7"/>
        <v>0</v>
      </c>
      <c r="X45" s="54">
        <f>'Круглосуточный стационар'!R45</f>
        <v>0</v>
      </c>
      <c r="Y45" s="55">
        <f>'Круглосуточный стационар'!T45</f>
        <v>0</v>
      </c>
      <c r="Z45" s="53">
        <f t="shared" si="8"/>
        <v>0</v>
      </c>
      <c r="AA45" s="56">
        <f>'Дневной стационар'!D45</f>
        <v>11100.32</v>
      </c>
      <c r="AB45" s="47">
        <f>'Дневной стационар'!F45</f>
        <v>11100.32</v>
      </c>
      <c r="AC45" s="49">
        <f t="shared" si="9"/>
        <v>0</v>
      </c>
      <c r="AD45" s="47"/>
      <c r="AE45" s="47"/>
      <c r="AF45" s="53">
        <f t="shared" si="10"/>
        <v>0</v>
      </c>
      <c r="AG45" s="57">
        <f t="shared" si="11"/>
        <v>67305.356047586276</v>
      </c>
      <c r="AH45" s="58">
        <f t="shared" si="12"/>
        <v>67305.356047586276</v>
      </c>
      <c r="AI45" s="37">
        <f t="shared" si="13"/>
        <v>0</v>
      </c>
      <c r="AJ45" s="36"/>
      <c r="AK45" s="36"/>
    </row>
    <row r="46" spans="1:3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6">
        <f>'Скорая медицинская помощь'!D46</f>
        <v>9928.4599999999991</v>
      </c>
      <c r="D46" s="47">
        <f>'Скорая медицинская помощь'!F46</f>
        <v>9928.4599999999991</v>
      </c>
      <c r="E46" s="59">
        <f t="shared" si="1"/>
        <v>0</v>
      </c>
      <c r="F46" s="46">
        <f>Поликлиника!D46</f>
        <v>4318.0990666652488</v>
      </c>
      <c r="G46" s="47">
        <f>Поликлиника!F46</f>
        <v>4318.0990666652488</v>
      </c>
      <c r="H46" s="49">
        <f t="shared" si="2"/>
        <v>0</v>
      </c>
      <c r="I46" s="47">
        <f>Поликлиника!S46</f>
        <v>4080.73</v>
      </c>
      <c r="J46" s="47">
        <f>Поликлиника!W46</f>
        <v>4080.73</v>
      </c>
      <c r="K46" s="49">
        <f t="shared" si="3"/>
        <v>0</v>
      </c>
      <c r="L46" s="50">
        <f>Поликлиника!AU46</f>
        <v>3085.88</v>
      </c>
      <c r="M46" s="50">
        <f>Поликлиника!AW46</f>
        <v>3085.88</v>
      </c>
      <c r="N46" s="51">
        <f t="shared" si="4"/>
        <v>0</v>
      </c>
      <c r="O46" s="47">
        <f>Поликлиника!BI46</f>
        <v>49939.61</v>
      </c>
      <c r="P46" s="47">
        <f>Поликлиника!BK46</f>
        <v>49939.61</v>
      </c>
      <c r="Q46" s="49">
        <f t="shared" si="5"/>
        <v>0</v>
      </c>
      <c r="R46" s="52">
        <f>Поликлиника!BW46</f>
        <v>170.88</v>
      </c>
      <c r="S46" s="52">
        <f>Поликлиника!BY46</f>
        <v>115.38</v>
      </c>
      <c r="T46" s="53">
        <f t="shared" si="6"/>
        <v>-55.5</v>
      </c>
      <c r="U46" s="54">
        <f>'Круглосуточный стационар'!D46</f>
        <v>15337.43</v>
      </c>
      <c r="V46" s="55">
        <f>'Круглосуточный стационар'!F46</f>
        <v>15337.43</v>
      </c>
      <c r="W46" s="53">
        <f t="shared" si="7"/>
        <v>0</v>
      </c>
      <c r="X46" s="54">
        <f>'Круглосуточный стационар'!R46</f>
        <v>0</v>
      </c>
      <c r="Y46" s="55">
        <f>'Круглосуточный стационар'!T46</f>
        <v>0</v>
      </c>
      <c r="Z46" s="53">
        <f t="shared" si="8"/>
        <v>0</v>
      </c>
      <c r="AA46" s="56">
        <f>'Дневной стационар'!D46</f>
        <v>4823.84</v>
      </c>
      <c r="AB46" s="47">
        <f>'Дневной стационар'!F46</f>
        <v>4823.84</v>
      </c>
      <c r="AC46" s="49">
        <f t="shared" si="9"/>
        <v>0</v>
      </c>
      <c r="AD46" s="47"/>
      <c r="AE46" s="47"/>
      <c r="AF46" s="53">
        <f t="shared" si="10"/>
        <v>0</v>
      </c>
      <c r="AG46" s="57">
        <f t="shared" si="11"/>
        <v>91514.049066665248</v>
      </c>
      <c r="AH46" s="58">
        <f t="shared" si="12"/>
        <v>91514.049066665248</v>
      </c>
      <c r="AI46" s="37">
        <f t="shared" si="13"/>
        <v>0</v>
      </c>
      <c r="AJ46" s="36"/>
      <c r="AK46" s="36"/>
    </row>
    <row r="47" spans="1:37" s="2" customFormat="1" x14ac:dyDescent="0.25">
      <c r="A47" s="28">
        <v>34</v>
      </c>
      <c r="B47" s="30" t="str">
        <f>'Скорая медицинская помощь'!B47</f>
        <v>Корякская ОБ</v>
      </c>
      <c r="C47" s="46">
        <f>'Скорая медицинская помощь'!D47</f>
        <v>9510.74</v>
      </c>
      <c r="D47" s="47">
        <f>'Скорая медицинская помощь'!F47</f>
        <v>9510.74</v>
      </c>
      <c r="E47" s="59">
        <f t="shared" si="1"/>
        <v>0</v>
      </c>
      <c r="F47" s="46">
        <f>Поликлиника!D47</f>
        <v>12113.251521498349</v>
      </c>
      <c r="G47" s="47">
        <f>Поликлиника!F47</f>
        <v>12113.251521498349</v>
      </c>
      <c r="H47" s="49">
        <f t="shared" si="2"/>
        <v>0</v>
      </c>
      <c r="I47" s="47">
        <f>Поликлиника!S47</f>
        <v>12837.64</v>
      </c>
      <c r="J47" s="47">
        <f>Поликлиника!W47</f>
        <v>13535.69</v>
      </c>
      <c r="K47" s="49">
        <f t="shared" si="3"/>
        <v>698.05000000000109</v>
      </c>
      <c r="L47" s="50">
        <f>Поликлиника!AU47</f>
        <v>16087.36</v>
      </c>
      <c r="M47" s="50">
        <f>Поликлиника!AW47</f>
        <v>16087.36</v>
      </c>
      <c r="N47" s="51">
        <f t="shared" si="4"/>
        <v>0</v>
      </c>
      <c r="O47" s="47">
        <f>Поликлиника!BI47</f>
        <v>118546.21</v>
      </c>
      <c r="P47" s="47">
        <f>Поликлиника!BK47</f>
        <v>118546.21</v>
      </c>
      <c r="Q47" s="49">
        <f t="shared" si="5"/>
        <v>0</v>
      </c>
      <c r="R47" s="52">
        <f>Поликлиника!BW47</f>
        <v>459.33</v>
      </c>
      <c r="S47" s="52">
        <f>Поликлиника!BY47</f>
        <v>237.31</v>
      </c>
      <c r="T47" s="53">
        <f t="shared" si="6"/>
        <v>-222.01999999999998</v>
      </c>
      <c r="U47" s="54">
        <f>'Круглосуточный стационар'!D47</f>
        <v>32345.37</v>
      </c>
      <c r="V47" s="55">
        <f>'Круглосуточный стационар'!F47</f>
        <v>32345.37</v>
      </c>
      <c r="W47" s="53">
        <f t="shared" si="7"/>
        <v>0</v>
      </c>
      <c r="X47" s="54">
        <f>'Круглосуточный стационар'!R47</f>
        <v>0</v>
      </c>
      <c r="Y47" s="55">
        <f>'Круглосуточный стационар'!T47</f>
        <v>0</v>
      </c>
      <c r="Z47" s="53">
        <f t="shared" si="8"/>
        <v>0</v>
      </c>
      <c r="AA47" s="56">
        <f>'Дневной стационар'!D47</f>
        <v>17283.940000000002</v>
      </c>
      <c r="AB47" s="47">
        <f>'Дневной стационар'!F47</f>
        <v>17283.940000000002</v>
      </c>
      <c r="AC47" s="49">
        <f t="shared" si="9"/>
        <v>0</v>
      </c>
      <c r="AD47" s="47"/>
      <c r="AE47" s="47"/>
      <c r="AF47" s="53">
        <f t="shared" si="10"/>
        <v>0</v>
      </c>
      <c r="AG47" s="57">
        <f t="shared" si="11"/>
        <v>218724.51152149838</v>
      </c>
      <c r="AH47" s="58">
        <f t="shared" si="12"/>
        <v>219422.56152149837</v>
      </c>
      <c r="AI47" s="37">
        <f t="shared" si="13"/>
        <v>698.04999999998836</v>
      </c>
      <c r="AJ47" s="36"/>
      <c r="AK47" s="36"/>
    </row>
    <row r="48" spans="1:37" s="2" customFormat="1" x14ac:dyDescent="0.25">
      <c r="A48" s="26">
        <v>35</v>
      </c>
      <c r="B48" s="32" t="str">
        <f>'Скорая медицинская помощь'!B48</f>
        <v>Тигильская РБ</v>
      </c>
      <c r="C48" s="46">
        <f>'Скорая медицинская помощь'!D48</f>
        <v>17299.97</v>
      </c>
      <c r="D48" s="47">
        <f>'Скорая медицинская помощь'!F48</f>
        <v>17299.97</v>
      </c>
      <c r="E48" s="59">
        <f t="shared" si="1"/>
        <v>0</v>
      </c>
      <c r="F48" s="46">
        <f>Поликлиника!D48</f>
        <v>8369.730064645415</v>
      </c>
      <c r="G48" s="47">
        <f>Поликлиника!F48</f>
        <v>8369.730064645415</v>
      </c>
      <c r="H48" s="49">
        <f t="shared" si="2"/>
        <v>0</v>
      </c>
      <c r="I48" s="47">
        <f>Поликлиника!S48</f>
        <v>6823.1999999999989</v>
      </c>
      <c r="J48" s="47">
        <f>Поликлиника!W48</f>
        <v>7682.33</v>
      </c>
      <c r="K48" s="49">
        <f t="shared" si="3"/>
        <v>859.13000000000102</v>
      </c>
      <c r="L48" s="50">
        <f>Поликлиника!AU48</f>
        <v>2970.39</v>
      </c>
      <c r="M48" s="50">
        <f>Поликлиника!AW48</f>
        <v>2970.39</v>
      </c>
      <c r="N48" s="51">
        <f t="shared" si="4"/>
        <v>0</v>
      </c>
      <c r="O48" s="47">
        <f>Поликлиника!BI48</f>
        <v>138187.82999999999</v>
      </c>
      <c r="P48" s="47">
        <f>Поликлиника!BK48</f>
        <v>138187.82999999999</v>
      </c>
      <c r="Q48" s="49">
        <f t="shared" si="5"/>
        <v>0</v>
      </c>
      <c r="R48" s="52">
        <f>Поликлиника!BW48</f>
        <v>615.97</v>
      </c>
      <c r="S48" s="52">
        <f>Поликлиника!BY48</f>
        <v>216.33</v>
      </c>
      <c r="T48" s="53">
        <f t="shared" si="6"/>
        <v>-399.64</v>
      </c>
      <c r="U48" s="54">
        <f>'Круглосуточный стационар'!D48</f>
        <v>24724.47</v>
      </c>
      <c r="V48" s="55">
        <f>'Круглосуточный стационар'!F48</f>
        <v>24724.47</v>
      </c>
      <c r="W48" s="53">
        <f t="shared" si="7"/>
        <v>0</v>
      </c>
      <c r="X48" s="54">
        <f>'Круглосуточный стационар'!R48</f>
        <v>0</v>
      </c>
      <c r="Y48" s="55">
        <f>'Круглосуточный стационар'!T48</f>
        <v>0</v>
      </c>
      <c r="Z48" s="53">
        <f t="shared" si="8"/>
        <v>0</v>
      </c>
      <c r="AA48" s="56">
        <f>'Дневной стационар'!D48</f>
        <v>10585.56</v>
      </c>
      <c r="AB48" s="47">
        <f>'Дневной стационар'!F48</f>
        <v>10585.56</v>
      </c>
      <c r="AC48" s="49">
        <f t="shared" si="9"/>
        <v>0</v>
      </c>
      <c r="AD48" s="47"/>
      <c r="AE48" s="47"/>
      <c r="AF48" s="53">
        <f t="shared" si="10"/>
        <v>0</v>
      </c>
      <c r="AG48" s="57">
        <f t="shared" si="11"/>
        <v>208961.15006464542</v>
      </c>
      <c r="AH48" s="58">
        <f t="shared" si="12"/>
        <v>209820.2800646454</v>
      </c>
      <c r="AI48" s="37">
        <f t="shared" si="13"/>
        <v>859.12999999997555</v>
      </c>
      <c r="AJ48" s="36"/>
      <c r="AK48" s="36"/>
    </row>
    <row r="49" spans="1:37" s="2" customFormat="1" x14ac:dyDescent="0.25">
      <c r="A49" s="28">
        <v>36</v>
      </c>
      <c r="B49" s="33" t="str">
        <f>'Скорая медицинская помощь'!B49</f>
        <v>Олюторская РБ</v>
      </c>
      <c r="C49" s="46">
        <f>'Скорая медицинская помощь'!D49</f>
        <v>9216.5499999999993</v>
      </c>
      <c r="D49" s="47">
        <f>'Скорая медицинская помощь'!F49</f>
        <v>9216.5499999999993</v>
      </c>
      <c r="E49" s="59">
        <f t="shared" si="1"/>
        <v>0</v>
      </c>
      <c r="F49" s="46">
        <f>Поликлиника!D49</f>
        <v>10743.486759039552</v>
      </c>
      <c r="G49" s="47">
        <f>Поликлиника!F49</f>
        <v>10743.486759039552</v>
      </c>
      <c r="H49" s="49">
        <f t="shared" si="2"/>
        <v>0</v>
      </c>
      <c r="I49" s="47">
        <f>Поликлиника!S49</f>
        <v>8394.75</v>
      </c>
      <c r="J49" s="47">
        <f>Поликлиника!W49</f>
        <v>8394.75</v>
      </c>
      <c r="K49" s="49">
        <f t="shared" si="3"/>
        <v>0</v>
      </c>
      <c r="L49" s="50">
        <f>Поликлиника!AU49</f>
        <v>2696.3300000000004</v>
      </c>
      <c r="M49" s="50">
        <f>Поликлиника!AW49</f>
        <v>2696.3300000000004</v>
      </c>
      <c r="N49" s="51">
        <f t="shared" si="4"/>
        <v>0</v>
      </c>
      <c r="O49" s="47">
        <f>Поликлиника!BI49</f>
        <v>86964.479999999996</v>
      </c>
      <c r="P49" s="47">
        <f>Поликлиника!BK49</f>
        <v>86964.479999999996</v>
      </c>
      <c r="Q49" s="49">
        <f t="shared" si="5"/>
        <v>0</v>
      </c>
      <c r="R49" s="52">
        <f>Поликлиника!BW49</f>
        <v>643.42000000000007</v>
      </c>
      <c r="S49" s="52">
        <f>Поликлиника!BY49</f>
        <v>518.42000000000007</v>
      </c>
      <c r="T49" s="53">
        <f t="shared" si="6"/>
        <v>-125</v>
      </c>
      <c r="U49" s="54">
        <f>'Круглосуточный стационар'!D49</f>
        <v>22731.82</v>
      </c>
      <c r="V49" s="55">
        <f>'Круглосуточный стационар'!F49</f>
        <v>24131.82</v>
      </c>
      <c r="W49" s="53">
        <f t="shared" si="7"/>
        <v>1400</v>
      </c>
      <c r="X49" s="54">
        <f>'Круглосуточный стационар'!R49</f>
        <v>0</v>
      </c>
      <c r="Y49" s="55">
        <f>'Круглосуточный стационар'!T49</f>
        <v>0</v>
      </c>
      <c r="Z49" s="53">
        <f t="shared" si="8"/>
        <v>0</v>
      </c>
      <c r="AA49" s="56">
        <f>'Дневной стационар'!D49</f>
        <v>18613.09</v>
      </c>
      <c r="AB49" s="47">
        <f>'Дневной стационар'!F49</f>
        <v>18613.09</v>
      </c>
      <c r="AC49" s="49">
        <f t="shared" si="9"/>
        <v>0</v>
      </c>
      <c r="AD49" s="47"/>
      <c r="AE49" s="47"/>
      <c r="AF49" s="53">
        <f t="shared" si="10"/>
        <v>0</v>
      </c>
      <c r="AG49" s="57">
        <f t="shared" si="11"/>
        <v>159360.50675903953</v>
      </c>
      <c r="AH49" s="58">
        <f t="shared" si="12"/>
        <v>160760.50675903953</v>
      </c>
      <c r="AI49" s="37">
        <f t="shared" si="13"/>
        <v>1400</v>
      </c>
      <c r="AJ49" s="36"/>
      <c r="AK49" s="36"/>
    </row>
    <row r="50" spans="1:3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6">
        <f>'Скорая медицинская помощь'!D50</f>
        <v>12409.32</v>
      </c>
      <c r="D50" s="47">
        <f>'Скорая медицинская помощь'!F50</f>
        <v>12409.32</v>
      </c>
      <c r="E50" s="59">
        <f t="shared" si="1"/>
        <v>0</v>
      </c>
      <c r="F50" s="46">
        <f>Поликлиника!D50</f>
        <v>7872.0183474752303</v>
      </c>
      <c r="G50" s="47">
        <f>Поликлиника!F50</f>
        <v>7872.0183474752303</v>
      </c>
      <c r="H50" s="49">
        <f t="shared" si="2"/>
        <v>0</v>
      </c>
      <c r="I50" s="47">
        <f>Поликлиника!S50</f>
        <v>6615.4500000000007</v>
      </c>
      <c r="J50" s="47">
        <f>Поликлиника!W50</f>
        <v>6722.84</v>
      </c>
      <c r="K50" s="49">
        <f t="shared" si="3"/>
        <v>107.38999999999942</v>
      </c>
      <c r="L50" s="50">
        <f>Поликлиника!AU50</f>
        <v>982.06000000000006</v>
      </c>
      <c r="M50" s="50">
        <f>Поликлиника!AW50</f>
        <v>982.06000000000006</v>
      </c>
      <c r="N50" s="51">
        <f t="shared" si="4"/>
        <v>0</v>
      </c>
      <c r="O50" s="47">
        <f>Поликлиника!BI50</f>
        <v>78592.17</v>
      </c>
      <c r="P50" s="47">
        <f>Поликлиника!BK50</f>
        <v>78592.17</v>
      </c>
      <c r="Q50" s="49">
        <f t="shared" si="5"/>
        <v>0</v>
      </c>
      <c r="R50" s="52">
        <f>Поликлиника!BW50</f>
        <v>207.15</v>
      </c>
      <c r="S50" s="52">
        <f>Поликлиника!BY50</f>
        <v>207.15</v>
      </c>
      <c r="T50" s="53">
        <f t="shared" si="6"/>
        <v>0</v>
      </c>
      <c r="U50" s="54">
        <f>'Круглосуточный стационар'!D50</f>
        <v>23244.080000000002</v>
      </c>
      <c r="V50" s="55">
        <f>'Круглосуточный стационар'!F50</f>
        <v>23244.080000000002</v>
      </c>
      <c r="W50" s="53">
        <f t="shared" si="7"/>
        <v>0</v>
      </c>
      <c r="X50" s="54">
        <f>'Круглосуточный стационар'!R50</f>
        <v>0</v>
      </c>
      <c r="Y50" s="55">
        <f>'Круглосуточный стационар'!T50</f>
        <v>0</v>
      </c>
      <c r="Z50" s="53">
        <f t="shared" si="8"/>
        <v>0</v>
      </c>
      <c r="AA50" s="56">
        <f>'Дневной стационар'!D50</f>
        <v>6848.6100000000006</v>
      </c>
      <c r="AB50" s="47">
        <f>'Дневной стационар'!F50</f>
        <v>6848.6100000000006</v>
      </c>
      <c r="AC50" s="49">
        <f t="shared" si="9"/>
        <v>0</v>
      </c>
      <c r="AD50" s="47"/>
      <c r="AE50" s="47"/>
      <c r="AF50" s="53">
        <f t="shared" si="10"/>
        <v>0</v>
      </c>
      <c r="AG50" s="57">
        <f t="shared" si="11"/>
        <v>136563.70834747524</v>
      </c>
      <c r="AH50" s="58">
        <f t="shared" si="12"/>
        <v>136671.09834747523</v>
      </c>
      <c r="AI50" s="37">
        <f t="shared" si="13"/>
        <v>107.38999999998487</v>
      </c>
      <c r="AJ50" s="36"/>
      <c r="AK50" s="36"/>
    </row>
    <row r="51" spans="1:37" s="2" customFormat="1" x14ac:dyDescent="0.25">
      <c r="A51" s="28">
        <v>38</v>
      </c>
      <c r="B51" s="32" t="str">
        <f>'Скорая медицинская помощь'!B51</f>
        <v>Пенжинская РБ</v>
      </c>
      <c r="C51" s="46">
        <f>'Скорая медицинская помощь'!D51</f>
        <v>5698.46</v>
      </c>
      <c r="D51" s="47">
        <f>'Скорая медицинская помощь'!F51</f>
        <v>5698.46</v>
      </c>
      <c r="E51" s="48">
        <f t="shared" si="1"/>
        <v>0</v>
      </c>
      <c r="F51" s="46">
        <f>Поликлиника!D51</f>
        <v>0</v>
      </c>
      <c r="G51" s="47">
        <f>Поликлиника!F51</f>
        <v>0</v>
      </c>
      <c r="H51" s="49">
        <f t="shared" si="2"/>
        <v>0</v>
      </c>
      <c r="I51" s="47">
        <f>Поликлиника!S51</f>
        <v>1421.62</v>
      </c>
      <c r="J51" s="47">
        <f>Поликлиника!W51</f>
        <v>1421.62</v>
      </c>
      <c r="K51" s="60">
        <f t="shared" si="3"/>
        <v>0</v>
      </c>
      <c r="L51" s="50">
        <f>Поликлиника!AU51</f>
        <v>4226.1400000000003</v>
      </c>
      <c r="M51" s="50">
        <f>Поликлиника!AW51</f>
        <v>4226.1400000000003</v>
      </c>
      <c r="N51" s="51">
        <f t="shared" si="4"/>
        <v>0</v>
      </c>
      <c r="O51" s="47">
        <f>Поликлиника!BI51</f>
        <v>47337.39</v>
      </c>
      <c r="P51" s="47">
        <f>Поликлиника!BK51</f>
        <v>47337.39</v>
      </c>
      <c r="Q51" s="49">
        <f t="shared" si="5"/>
        <v>0</v>
      </c>
      <c r="R51" s="52">
        <f>Поликлиника!BW51</f>
        <v>127.18</v>
      </c>
      <c r="S51" s="52">
        <f>Поликлиника!BY51</f>
        <v>127.18</v>
      </c>
      <c r="T51" s="53">
        <f t="shared" si="6"/>
        <v>0</v>
      </c>
      <c r="U51" s="54">
        <f>'Круглосуточный стационар'!D51</f>
        <v>17620.05</v>
      </c>
      <c r="V51" s="55">
        <f>'Круглосуточный стационар'!F51</f>
        <v>18700.05</v>
      </c>
      <c r="W51" s="53">
        <f t="shared" si="7"/>
        <v>1080</v>
      </c>
      <c r="X51" s="54">
        <f>'Круглосуточный стационар'!R51</f>
        <v>0</v>
      </c>
      <c r="Y51" s="55">
        <f>'Круглосуточный стационар'!T51</f>
        <v>0</v>
      </c>
      <c r="Z51" s="53">
        <f t="shared" si="8"/>
        <v>0</v>
      </c>
      <c r="AA51" s="56">
        <f>'Дневной стационар'!D51</f>
        <v>2464.81</v>
      </c>
      <c r="AB51" s="47">
        <f>'Дневной стационар'!F51</f>
        <v>2464.81</v>
      </c>
      <c r="AC51" s="49">
        <f t="shared" si="9"/>
        <v>0</v>
      </c>
      <c r="AD51" s="47"/>
      <c r="AE51" s="47"/>
      <c r="AF51" s="53">
        <f t="shared" si="10"/>
        <v>0</v>
      </c>
      <c r="AG51" s="57">
        <f t="shared" si="11"/>
        <v>78768.469999999987</v>
      </c>
      <c r="AH51" s="58">
        <f t="shared" si="12"/>
        <v>79848.469999999987</v>
      </c>
      <c r="AI51" s="37">
        <f t="shared" si="13"/>
        <v>1080</v>
      </c>
      <c r="AJ51" s="36"/>
      <c r="AK51" s="36"/>
    </row>
    <row r="52" spans="1:37" s="2" customFormat="1" x14ac:dyDescent="0.25">
      <c r="A52" s="26">
        <v>39</v>
      </c>
      <c r="B52" s="32" t="str">
        <f>'Скорая медицинская помощь'!B52</f>
        <v>Никольская РБ</v>
      </c>
      <c r="C52" s="46">
        <f>'Скорая медицинская помощь'!D52</f>
        <v>0</v>
      </c>
      <c r="D52" s="47">
        <f>'Скорая медицинская помощь'!F52</f>
        <v>0</v>
      </c>
      <c r="E52" s="48">
        <f t="shared" si="1"/>
        <v>0</v>
      </c>
      <c r="F52" s="46">
        <f>Поликлиника!D52</f>
        <v>0</v>
      </c>
      <c r="G52" s="47">
        <f>Поликлиника!F52</f>
        <v>0</v>
      </c>
      <c r="H52" s="49">
        <f t="shared" si="2"/>
        <v>0</v>
      </c>
      <c r="I52" s="47">
        <f>Поликлиника!S52</f>
        <v>1899.46</v>
      </c>
      <c r="J52" s="47">
        <f>Поликлиника!W52</f>
        <v>1998.8</v>
      </c>
      <c r="K52" s="49">
        <f t="shared" si="3"/>
        <v>99.339999999999918</v>
      </c>
      <c r="L52" s="50">
        <f>Поликлиника!AU52</f>
        <v>0</v>
      </c>
      <c r="M52" s="50">
        <f>Поликлиника!AW52</f>
        <v>0</v>
      </c>
      <c r="N52" s="51">
        <f t="shared" si="4"/>
        <v>0</v>
      </c>
      <c r="O52" s="47">
        <f>Поликлиника!BI52</f>
        <v>27603.43</v>
      </c>
      <c r="P52" s="47">
        <f>Поликлиника!BK52</f>
        <v>27603.43</v>
      </c>
      <c r="Q52" s="49">
        <f t="shared" si="5"/>
        <v>0</v>
      </c>
      <c r="R52" s="52">
        <f>Поликлиника!BW52</f>
        <v>34.090000000000003</v>
      </c>
      <c r="S52" s="52">
        <f>Поликлиника!BY52</f>
        <v>34.090000000000003</v>
      </c>
      <c r="T52" s="53">
        <f t="shared" si="6"/>
        <v>0</v>
      </c>
      <c r="U52" s="54">
        <f>'Круглосуточный стационар'!D52</f>
        <v>7327.85</v>
      </c>
      <c r="V52" s="55">
        <f>'Круглосуточный стационар'!F52</f>
        <v>7327.85</v>
      </c>
      <c r="W52" s="53">
        <f t="shared" si="7"/>
        <v>0</v>
      </c>
      <c r="X52" s="54">
        <f>'Круглосуточный стационар'!R52</f>
        <v>0</v>
      </c>
      <c r="Y52" s="55">
        <f>'Круглосуточный стационар'!T52</f>
        <v>0</v>
      </c>
      <c r="Z52" s="53">
        <f t="shared" si="8"/>
        <v>0</v>
      </c>
      <c r="AA52" s="56">
        <f>'Дневной стационар'!D52</f>
        <v>2263.54</v>
      </c>
      <c r="AB52" s="47">
        <f>'Дневной стационар'!F52</f>
        <v>2263.54</v>
      </c>
      <c r="AC52" s="49">
        <f t="shared" si="9"/>
        <v>0</v>
      </c>
      <c r="AD52" s="47"/>
      <c r="AE52" s="47"/>
      <c r="AF52" s="53">
        <f t="shared" si="10"/>
        <v>0</v>
      </c>
      <c r="AG52" s="57">
        <f t="shared" si="11"/>
        <v>39094.28</v>
      </c>
      <c r="AH52" s="58">
        <f t="shared" si="12"/>
        <v>39193.620000000003</v>
      </c>
      <c r="AI52" s="37">
        <f t="shared" si="13"/>
        <v>99.340000000003783</v>
      </c>
      <c r="AJ52" s="36"/>
      <c r="AK52" s="36"/>
    </row>
    <row r="53" spans="1:3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6">
        <f>'Скорая медицинская помощь'!D53</f>
        <v>0</v>
      </c>
      <c r="D53" s="47">
        <f>'Скорая медицинская помощь'!F53</f>
        <v>0</v>
      </c>
      <c r="E53" s="48">
        <f t="shared" si="1"/>
        <v>0</v>
      </c>
      <c r="F53" s="46">
        <f>Поликлиника!D53</f>
        <v>26350.208690016203</v>
      </c>
      <c r="G53" s="47">
        <f>Поликлиника!F53</f>
        <v>26350.208690016203</v>
      </c>
      <c r="H53" s="49">
        <f t="shared" si="2"/>
        <v>0</v>
      </c>
      <c r="I53" s="47">
        <f>Поликлиника!S53</f>
        <v>17634.61</v>
      </c>
      <c r="J53" s="47">
        <f>Поликлиника!W53</f>
        <v>22253.770000000004</v>
      </c>
      <c r="K53" s="49">
        <f t="shared" si="3"/>
        <v>4619.1600000000035</v>
      </c>
      <c r="L53" s="50">
        <f>Поликлиника!AU53</f>
        <v>2637.12</v>
      </c>
      <c r="M53" s="50">
        <f>Поликлиника!AW53</f>
        <v>2009.24</v>
      </c>
      <c r="N53" s="51">
        <f t="shared" si="4"/>
        <v>-627.87999999999988</v>
      </c>
      <c r="O53" s="47">
        <f>Поликлиника!BI53</f>
        <v>13082.89</v>
      </c>
      <c r="P53" s="47">
        <f>Поликлиника!BK53</f>
        <v>13082.89</v>
      </c>
      <c r="Q53" s="49">
        <f t="shared" si="5"/>
        <v>0</v>
      </c>
      <c r="R53" s="52">
        <f>Поликлиника!BW53</f>
        <v>1081.6100000000001</v>
      </c>
      <c r="S53" s="52">
        <f>Поликлиника!BY53</f>
        <v>1081.6100000000001</v>
      </c>
      <c r="T53" s="53">
        <f t="shared" si="6"/>
        <v>0</v>
      </c>
      <c r="U53" s="54">
        <f>'Круглосуточный стационар'!D53</f>
        <v>0</v>
      </c>
      <c r="V53" s="55">
        <f>'Круглосуточный стационар'!F53</f>
        <v>0</v>
      </c>
      <c r="W53" s="53">
        <f t="shared" si="7"/>
        <v>0</v>
      </c>
      <c r="X53" s="54">
        <f>'Круглосуточный стационар'!R53</f>
        <v>0</v>
      </c>
      <c r="Y53" s="55">
        <f>'Круглосуточный стационар'!T53</f>
        <v>0</v>
      </c>
      <c r="Z53" s="53">
        <f t="shared" si="8"/>
        <v>0</v>
      </c>
      <c r="AA53" s="56">
        <f>'Дневной стационар'!D53</f>
        <v>18752.969999999998</v>
      </c>
      <c r="AB53" s="47">
        <f>'Дневной стационар'!F53</f>
        <v>18752.969999999998</v>
      </c>
      <c r="AC53" s="49">
        <f t="shared" si="9"/>
        <v>0</v>
      </c>
      <c r="AD53" s="47"/>
      <c r="AE53" s="47"/>
      <c r="AF53" s="53">
        <f t="shared" si="10"/>
        <v>0</v>
      </c>
      <c r="AG53" s="57">
        <f t="shared" si="11"/>
        <v>78457.798690016207</v>
      </c>
      <c r="AH53" s="58">
        <f t="shared" si="12"/>
        <v>82449.078690016206</v>
      </c>
      <c r="AI53" s="37">
        <f t="shared" si="13"/>
        <v>3991.2799999999988</v>
      </c>
      <c r="AJ53" s="36"/>
      <c r="AK53" s="36"/>
    </row>
    <row r="54" spans="1:3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6">
        <f>'Скорая медицинская помощь'!D54</f>
        <v>0</v>
      </c>
      <c r="D54" s="47">
        <f>'Скорая медицинская помощь'!F54</f>
        <v>0</v>
      </c>
      <c r="E54" s="48">
        <f t="shared" si="1"/>
        <v>0</v>
      </c>
      <c r="F54" s="46">
        <f>Поликлиника!D54</f>
        <v>0</v>
      </c>
      <c r="G54" s="47">
        <f>Поликлиника!F54</f>
        <v>0</v>
      </c>
      <c r="H54" s="49">
        <f t="shared" si="2"/>
        <v>0</v>
      </c>
      <c r="I54" s="47">
        <f>Поликлиника!S54</f>
        <v>0</v>
      </c>
      <c r="J54" s="47">
        <f>Поликлиника!W54</f>
        <v>0</v>
      </c>
      <c r="K54" s="49">
        <f t="shared" si="3"/>
        <v>0</v>
      </c>
      <c r="L54" s="50">
        <f>Поликлиника!AU54</f>
        <v>0</v>
      </c>
      <c r="M54" s="50">
        <f>Поликлиника!AW54</f>
        <v>0</v>
      </c>
      <c r="N54" s="51">
        <f t="shared" si="4"/>
        <v>0</v>
      </c>
      <c r="O54" s="47">
        <f>Поликлиника!BI54</f>
        <v>4747.3500000000004</v>
      </c>
      <c r="P54" s="47">
        <f>Поликлиника!BK54</f>
        <v>4747.3500000000004</v>
      </c>
      <c r="Q54" s="49">
        <f t="shared" si="5"/>
        <v>0</v>
      </c>
      <c r="R54" s="52">
        <f>Поликлиника!BW54</f>
        <v>4747.3500000000004</v>
      </c>
      <c r="S54" s="52">
        <f>Поликлиника!BY54</f>
        <v>4747.3500000000004</v>
      </c>
      <c r="T54" s="53">
        <f t="shared" si="6"/>
        <v>0</v>
      </c>
      <c r="U54" s="54">
        <f>'Круглосуточный стационар'!D54</f>
        <v>0</v>
      </c>
      <c r="V54" s="55">
        <f>'Круглосуточный стационар'!F54</f>
        <v>0</v>
      </c>
      <c r="W54" s="53">
        <f t="shared" si="7"/>
        <v>0</v>
      </c>
      <c r="X54" s="54">
        <f>'Круглосуточный стационар'!R54</f>
        <v>0</v>
      </c>
      <c r="Y54" s="55">
        <f>'Круглосуточный стационар'!T54</f>
        <v>0</v>
      </c>
      <c r="Z54" s="53">
        <f t="shared" si="8"/>
        <v>0</v>
      </c>
      <c r="AA54" s="56">
        <f>'Дневной стационар'!D54</f>
        <v>5724.77</v>
      </c>
      <c r="AB54" s="47">
        <f>'Дневной стационар'!F54</f>
        <v>7633.0199999999995</v>
      </c>
      <c r="AC54" s="49">
        <f t="shared" si="9"/>
        <v>1908.2499999999991</v>
      </c>
      <c r="AD54" s="47"/>
      <c r="AE54" s="47"/>
      <c r="AF54" s="53">
        <f t="shared" si="10"/>
        <v>0</v>
      </c>
      <c r="AG54" s="57">
        <f t="shared" si="11"/>
        <v>10472.120000000001</v>
      </c>
      <c r="AH54" s="58">
        <f t="shared" si="12"/>
        <v>12380.369999999999</v>
      </c>
      <c r="AI54" s="37">
        <f t="shared" si="13"/>
        <v>1908.2499999999982</v>
      </c>
      <c r="AJ54" s="36"/>
      <c r="AK54" s="36"/>
    </row>
    <row r="55" spans="1:37" s="2" customFormat="1" x14ac:dyDescent="0.25">
      <c r="A55" s="28">
        <v>42</v>
      </c>
      <c r="B55" s="34" t="str">
        <f>'Скорая медицинская помощь'!B55</f>
        <v>ОРМЕДИУМ</v>
      </c>
      <c r="C55" s="46">
        <f>'Скорая медицинская помощь'!D55</f>
        <v>0</v>
      </c>
      <c r="D55" s="47">
        <f>'Скорая медицинская помощь'!F55</f>
        <v>0</v>
      </c>
      <c r="E55" s="48">
        <f t="shared" si="1"/>
        <v>0</v>
      </c>
      <c r="F55" s="46">
        <f>Поликлиника!D55</f>
        <v>0</v>
      </c>
      <c r="G55" s="47">
        <f>Поликлиника!F55</f>
        <v>0</v>
      </c>
      <c r="H55" s="49">
        <f t="shared" si="2"/>
        <v>0</v>
      </c>
      <c r="I55" s="47">
        <f>Поликлиника!S55</f>
        <v>0</v>
      </c>
      <c r="J55" s="47">
        <f>Поликлиника!W55</f>
        <v>0</v>
      </c>
      <c r="K55" s="49">
        <f t="shared" si="3"/>
        <v>0</v>
      </c>
      <c r="L55" s="50">
        <f>Поликлиника!AU55</f>
        <v>0</v>
      </c>
      <c r="M55" s="50">
        <f>Поликлиника!AW55</f>
        <v>0</v>
      </c>
      <c r="N55" s="51">
        <f t="shared" si="4"/>
        <v>0</v>
      </c>
      <c r="O55" s="47">
        <f>Поликлиника!BI55</f>
        <v>0</v>
      </c>
      <c r="P55" s="47">
        <f>Поликлиника!BK55</f>
        <v>0</v>
      </c>
      <c r="Q55" s="49">
        <f t="shared" si="5"/>
        <v>0</v>
      </c>
      <c r="R55" s="52">
        <f>Поликлиника!BW55</f>
        <v>0</v>
      </c>
      <c r="S55" s="52">
        <f>Поликлиника!BY55</f>
        <v>0</v>
      </c>
      <c r="T55" s="53">
        <f t="shared" si="6"/>
        <v>0</v>
      </c>
      <c r="U55" s="54">
        <f>'Круглосуточный стационар'!D55</f>
        <v>0</v>
      </c>
      <c r="V55" s="55">
        <f>'Круглосуточный стационар'!F55</f>
        <v>0</v>
      </c>
      <c r="W55" s="53">
        <f t="shared" si="7"/>
        <v>0</v>
      </c>
      <c r="X55" s="54">
        <f>'Круглосуточный стационар'!R55</f>
        <v>0</v>
      </c>
      <c r="Y55" s="55">
        <f>'Круглосуточный стационар'!T55</f>
        <v>0</v>
      </c>
      <c r="Z55" s="53">
        <f t="shared" si="8"/>
        <v>0</v>
      </c>
      <c r="AA55" s="56">
        <f>'Дневной стационар'!D55</f>
        <v>28160.3</v>
      </c>
      <c r="AB55" s="47">
        <f>'Дневной стационар'!F55</f>
        <v>28160.3</v>
      </c>
      <c r="AC55" s="49">
        <f t="shared" si="9"/>
        <v>0</v>
      </c>
      <c r="AD55" s="47"/>
      <c r="AE55" s="47"/>
      <c r="AF55" s="53">
        <f t="shared" si="10"/>
        <v>0</v>
      </c>
      <c r="AG55" s="57">
        <f t="shared" si="11"/>
        <v>28160.3</v>
      </c>
      <c r="AH55" s="58">
        <f t="shared" si="12"/>
        <v>28160.3</v>
      </c>
      <c r="AI55" s="37">
        <f t="shared" si="13"/>
        <v>0</v>
      </c>
      <c r="AJ55" s="36"/>
      <c r="AK55" s="36"/>
    </row>
    <row r="56" spans="1:37" s="2" customFormat="1" x14ac:dyDescent="0.25">
      <c r="A56" s="26">
        <v>43</v>
      </c>
      <c r="B56" s="34" t="str">
        <f>'Скорая медицинская помощь'!B56</f>
        <v>БМК</v>
      </c>
      <c r="C56" s="46">
        <f>'Скорая медицинская помощь'!D56</f>
        <v>0</v>
      </c>
      <c r="D56" s="47">
        <f>'Скорая медицинская помощь'!F56</f>
        <v>0</v>
      </c>
      <c r="E56" s="48">
        <f t="shared" si="1"/>
        <v>0</v>
      </c>
      <c r="F56" s="46">
        <f>Поликлиника!D56</f>
        <v>0</v>
      </c>
      <c r="G56" s="47">
        <f>Поликлиника!F56</f>
        <v>0</v>
      </c>
      <c r="H56" s="49">
        <f t="shared" si="2"/>
        <v>0</v>
      </c>
      <c r="I56" s="47">
        <f>Поликлиника!S56</f>
        <v>0</v>
      </c>
      <c r="J56" s="47">
        <f>Поликлиника!W56</f>
        <v>0</v>
      </c>
      <c r="K56" s="49">
        <f t="shared" si="3"/>
        <v>0</v>
      </c>
      <c r="L56" s="50">
        <f>Поликлиника!AU56</f>
        <v>0</v>
      </c>
      <c r="M56" s="50">
        <f>Поликлиника!AW56</f>
        <v>0</v>
      </c>
      <c r="N56" s="51">
        <f t="shared" si="4"/>
        <v>0</v>
      </c>
      <c r="O56" s="47">
        <f>Поликлиника!BI56</f>
        <v>0</v>
      </c>
      <c r="P56" s="47">
        <f>Поликлиника!BK56</f>
        <v>0</v>
      </c>
      <c r="Q56" s="49">
        <f t="shared" si="5"/>
        <v>0</v>
      </c>
      <c r="R56" s="52">
        <f>Поликлиника!BW56</f>
        <v>0</v>
      </c>
      <c r="S56" s="52">
        <f>Поликлиника!BY56</f>
        <v>0</v>
      </c>
      <c r="T56" s="53">
        <f t="shared" si="6"/>
        <v>0</v>
      </c>
      <c r="U56" s="54">
        <f>'Круглосуточный стационар'!D56</f>
        <v>0</v>
      </c>
      <c r="V56" s="55">
        <f>'Круглосуточный стационар'!F56</f>
        <v>0</v>
      </c>
      <c r="W56" s="53">
        <f t="shared" si="7"/>
        <v>0</v>
      </c>
      <c r="X56" s="54">
        <f>'Круглосуточный стационар'!R56</f>
        <v>0</v>
      </c>
      <c r="Y56" s="55">
        <f>'Круглосуточный стационар'!T56</f>
        <v>0</v>
      </c>
      <c r="Z56" s="53">
        <f t="shared" si="8"/>
        <v>0</v>
      </c>
      <c r="AA56" s="56">
        <f>'Дневной стационар'!D56</f>
        <v>119772.65</v>
      </c>
      <c r="AB56" s="47">
        <f>'Дневной стационар'!F56</f>
        <v>92410.299999999988</v>
      </c>
      <c r="AC56" s="49">
        <f t="shared" si="9"/>
        <v>-27362.350000000006</v>
      </c>
      <c r="AD56" s="47"/>
      <c r="AE56" s="47"/>
      <c r="AF56" s="53">
        <f t="shared" si="10"/>
        <v>0</v>
      </c>
      <c r="AG56" s="57">
        <f t="shared" si="11"/>
        <v>119772.65</v>
      </c>
      <c r="AH56" s="58">
        <f t="shared" si="12"/>
        <v>92410.299999999988</v>
      </c>
      <c r="AI56" s="37">
        <f t="shared" si="13"/>
        <v>-27362.350000000006</v>
      </c>
      <c r="AJ56" s="36"/>
      <c r="AK56" s="36"/>
    </row>
    <row r="57" spans="1:3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6">
        <f>'Скорая медицинская помощь'!D57</f>
        <v>0</v>
      </c>
      <c r="D57" s="47">
        <f>'Скорая медицинская помощь'!F57</f>
        <v>0</v>
      </c>
      <c r="E57" s="48">
        <f t="shared" si="1"/>
        <v>0</v>
      </c>
      <c r="F57" s="46">
        <f>Поликлиника!D57</f>
        <v>0</v>
      </c>
      <c r="G57" s="47">
        <f>Поликлиника!F57</f>
        <v>0</v>
      </c>
      <c r="H57" s="49">
        <f t="shared" si="2"/>
        <v>0</v>
      </c>
      <c r="I57" s="47">
        <f>Поликлиника!S57</f>
        <v>0</v>
      </c>
      <c r="J57" s="47">
        <f>Поликлиника!W57</f>
        <v>0</v>
      </c>
      <c r="K57" s="49">
        <f t="shared" si="3"/>
        <v>0</v>
      </c>
      <c r="L57" s="50">
        <f>Поликлиника!AU57</f>
        <v>0</v>
      </c>
      <c r="M57" s="50">
        <f>Поликлиника!AW57</f>
        <v>0</v>
      </c>
      <c r="N57" s="51">
        <f t="shared" si="4"/>
        <v>0</v>
      </c>
      <c r="O57" s="47">
        <f>Поликлиника!BI57</f>
        <v>0</v>
      </c>
      <c r="P57" s="47">
        <f>Поликлиника!BK57</f>
        <v>0</v>
      </c>
      <c r="Q57" s="49">
        <f t="shared" si="5"/>
        <v>0</v>
      </c>
      <c r="R57" s="52">
        <f>Поликлиника!BW57</f>
        <v>0</v>
      </c>
      <c r="S57" s="52">
        <f>Поликлиника!BY57</f>
        <v>0</v>
      </c>
      <c r="T57" s="53">
        <f t="shared" si="6"/>
        <v>0</v>
      </c>
      <c r="U57" s="54">
        <f>'Круглосуточный стационар'!D57</f>
        <v>0</v>
      </c>
      <c r="V57" s="55">
        <f>'Круглосуточный стационар'!F57</f>
        <v>0</v>
      </c>
      <c r="W57" s="53">
        <f t="shared" si="7"/>
        <v>0</v>
      </c>
      <c r="X57" s="54">
        <f>'Круглосуточный стационар'!R57</f>
        <v>0</v>
      </c>
      <c r="Y57" s="55">
        <f>'Круглосуточный стационар'!T57</f>
        <v>0</v>
      </c>
      <c r="Z57" s="53">
        <f t="shared" si="8"/>
        <v>0</v>
      </c>
      <c r="AA57" s="56">
        <f>'Дневной стационар'!D57</f>
        <v>0</v>
      </c>
      <c r="AB57" s="47">
        <f>'Дневной стационар'!F57</f>
        <v>0</v>
      </c>
      <c r="AC57" s="49">
        <f t="shared" si="9"/>
        <v>0</v>
      </c>
      <c r="AD57" s="47"/>
      <c r="AE57" s="47"/>
      <c r="AF57" s="53">
        <f t="shared" si="10"/>
        <v>0</v>
      </c>
      <c r="AG57" s="57">
        <f t="shared" si="11"/>
        <v>0</v>
      </c>
      <c r="AH57" s="58">
        <f t="shared" si="12"/>
        <v>0</v>
      </c>
      <c r="AI57" s="37">
        <f t="shared" si="13"/>
        <v>0</v>
      </c>
      <c r="AJ57" s="36"/>
      <c r="AK57" s="36"/>
    </row>
    <row r="58" spans="1:37" s="2" customFormat="1" x14ac:dyDescent="0.25">
      <c r="A58" s="28">
        <v>45</v>
      </c>
      <c r="B58" s="34" t="str">
        <f>'Скорая медицинская помощь'!B58</f>
        <v>ЭКО центр</v>
      </c>
      <c r="C58" s="46">
        <f>'Скорая медицинская помощь'!D58</f>
        <v>0</v>
      </c>
      <c r="D58" s="47">
        <f>'Скорая медицинская помощь'!F58</f>
        <v>0</v>
      </c>
      <c r="E58" s="48">
        <f t="shared" si="1"/>
        <v>0</v>
      </c>
      <c r="F58" s="46">
        <f>Поликлиника!D58</f>
        <v>0</v>
      </c>
      <c r="G58" s="47">
        <f>Поликлиника!F58</f>
        <v>0</v>
      </c>
      <c r="H58" s="49">
        <f t="shared" si="2"/>
        <v>0</v>
      </c>
      <c r="I58" s="47">
        <f>Поликлиника!S58</f>
        <v>0</v>
      </c>
      <c r="J58" s="47">
        <f>Поликлиника!W58</f>
        <v>0</v>
      </c>
      <c r="K58" s="49">
        <f t="shared" si="3"/>
        <v>0</v>
      </c>
      <c r="L58" s="50">
        <f>Поликлиника!AU58</f>
        <v>0</v>
      </c>
      <c r="M58" s="50">
        <f>Поликлиника!AW58</f>
        <v>0</v>
      </c>
      <c r="N58" s="51">
        <f t="shared" si="4"/>
        <v>0</v>
      </c>
      <c r="O58" s="47">
        <f>Поликлиника!BI58</f>
        <v>0</v>
      </c>
      <c r="P58" s="47">
        <f>Поликлиника!BK58</f>
        <v>0</v>
      </c>
      <c r="Q58" s="49">
        <f t="shared" si="5"/>
        <v>0</v>
      </c>
      <c r="R58" s="52">
        <f>Поликлиника!BW58</f>
        <v>0</v>
      </c>
      <c r="S58" s="52">
        <f>Поликлиника!BY58</f>
        <v>0</v>
      </c>
      <c r="T58" s="53">
        <f t="shared" si="6"/>
        <v>0</v>
      </c>
      <c r="U58" s="54">
        <f>'Круглосуточный стационар'!D58</f>
        <v>0</v>
      </c>
      <c r="V58" s="55">
        <f>'Круглосуточный стационар'!F58</f>
        <v>0</v>
      </c>
      <c r="W58" s="53">
        <f t="shared" si="7"/>
        <v>0</v>
      </c>
      <c r="X58" s="54">
        <f>'Круглосуточный стационар'!R58</f>
        <v>0</v>
      </c>
      <c r="Y58" s="55">
        <f>'Круглосуточный стационар'!T58</f>
        <v>0</v>
      </c>
      <c r="Z58" s="53">
        <f t="shared" si="8"/>
        <v>0</v>
      </c>
      <c r="AA58" s="56">
        <f>'Дневной стационар'!D58</f>
        <v>2804.21</v>
      </c>
      <c r="AB58" s="47">
        <f>'Дневной стационар'!F58</f>
        <v>2276.3000000000002</v>
      </c>
      <c r="AC58" s="49">
        <f t="shared" si="9"/>
        <v>-527.90999999999985</v>
      </c>
      <c r="AD58" s="47"/>
      <c r="AE58" s="47"/>
      <c r="AF58" s="53">
        <f t="shared" si="10"/>
        <v>0</v>
      </c>
      <c r="AG58" s="57">
        <f t="shared" si="11"/>
        <v>2804.21</v>
      </c>
      <c r="AH58" s="58">
        <f t="shared" si="12"/>
        <v>2276.3000000000002</v>
      </c>
      <c r="AI58" s="37">
        <f t="shared" si="13"/>
        <v>-527.90999999999985</v>
      </c>
      <c r="AJ58" s="36"/>
      <c r="AK58" s="36"/>
    </row>
    <row r="59" spans="1:37" s="2" customFormat="1" x14ac:dyDescent="0.25">
      <c r="A59" s="26">
        <v>46</v>
      </c>
      <c r="B59" s="34" t="str">
        <f>'Скорая медицинская помощь'!B59</f>
        <v>РЖД-Медицина</v>
      </c>
      <c r="C59" s="46">
        <f>'Скорая медицинская помощь'!D59</f>
        <v>0</v>
      </c>
      <c r="D59" s="47">
        <f>'Скорая медицинская помощь'!F59</f>
        <v>0</v>
      </c>
      <c r="E59" s="48">
        <f t="shared" si="1"/>
        <v>0</v>
      </c>
      <c r="F59" s="46">
        <f>Поликлиника!D59</f>
        <v>0</v>
      </c>
      <c r="G59" s="47">
        <f>Поликлиника!F59</f>
        <v>0</v>
      </c>
      <c r="H59" s="49">
        <f t="shared" si="2"/>
        <v>0</v>
      </c>
      <c r="I59" s="47">
        <f>Поликлиника!S59</f>
        <v>0</v>
      </c>
      <c r="J59" s="47">
        <f>Поликлиника!W59</f>
        <v>0</v>
      </c>
      <c r="K59" s="49">
        <f t="shared" si="3"/>
        <v>0</v>
      </c>
      <c r="L59" s="50">
        <f>Поликлиника!AU59</f>
        <v>0</v>
      </c>
      <c r="M59" s="50">
        <f>Поликлиника!AW59</f>
        <v>0</v>
      </c>
      <c r="N59" s="51">
        <f t="shared" si="4"/>
        <v>0</v>
      </c>
      <c r="O59" s="47">
        <f>Поликлиника!BI59</f>
        <v>0</v>
      </c>
      <c r="P59" s="47">
        <f>Поликлиника!BK59</f>
        <v>0</v>
      </c>
      <c r="Q59" s="49">
        <f t="shared" si="5"/>
        <v>0</v>
      </c>
      <c r="R59" s="52">
        <f>Поликлиника!BW59</f>
        <v>0</v>
      </c>
      <c r="S59" s="52">
        <f>Поликлиника!BY59</f>
        <v>0</v>
      </c>
      <c r="T59" s="53">
        <f t="shared" si="6"/>
        <v>0</v>
      </c>
      <c r="U59" s="54">
        <f>'Круглосуточный стационар'!D59</f>
        <v>2822.5</v>
      </c>
      <c r="V59" s="55">
        <f>'Круглосуточный стационар'!F59</f>
        <v>821.59</v>
      </c>
      <c r="W59" s="53">
        <f t="shared" si="7"/>
        <v>-2000.9099999999999</v>
      </c>
      <c r="X59" s="54">
        <f>'Круглосуточный стационар'!R59</f>
        <v>2822.5</v>
      </c>
      <c r="Y59" s="55">
        <f>'Круглосуточный стационар'!T59</f>
        <v>821.58999999999992</v>
      </c>
      <c r="Z59" s="53">
        <f t="shared" si="8"/>
        <v>-2000.91</v>
      </c>
      <c r="AA59" s="56">
        <f>'Дневной стационар'!D59</f>
        <v>0</v>
      </c>
      <c r="AB59" s="47">
        <f>'Дневной стационар'!F59</f>
        <v>0</v>
      </c>
      <c r="AC59" s="49">
        <f t="shared" si="9"/>
        <v>0</v>
      </c>
      <c r="AD59" s="47"/>
      <c r="AE59" s="47"/>
      <c r="AF59" s="53">
        <f t="shared" si="10"/>
        <v>0</v>
      </c>
      <c r="AG59" s="57">
        <f t="shared" si="11"/>
        <v>2822.5</v>
      </c>
      <c r="AH59" s="58">
        <f t="shared" si="12"/>
        <v>821.59</v>
      </c>
      <c r="AI59" s="37">
        <f t="shared" si="13"/>
        <v>-2000.9099999999999</v>
      </c>
      <c r="AJ59" s="36"/>
      <c r="AK59" s="36"/>
    </row>
    <row r="60" spans="1:37" x14ac:dyDescent="0.25">
      <c r="A60" s="26">
        <v>47</v>
      </c>
      <c r="B60" s="34" t="str">
        <f>'Скорая медицинская помощь'!B60</f>
        <v>СПИД</v>
      </c>
      <c r="C60" s="46">
        <f>'Скорая медицинская помощь'!D60</f>
        <v>0</v>
      </c>
      <c r="D60" s="47">
        <f>'Скорая медицинская помощь'!F60</f>
        <v>0</v>
      </c>
      <c r="E60" s="48">
        <f t="shared" si="1"/>
        <v>0</v>
      </c>
      <c r="F60" s="46">
        <f>Поликлиника!D60</f>
        <v>0</v>
      </c>
      <c r="G60" s="47">
        <f>Поликлиника!F60</f>
        <v>0</v>
      </c>
      <c r="H60" s="49">
        <f t="shared" si="2"/>
        <v>0</v>
      </c>
      <c r="I60" s="47">
        <f>Поликлиника!S60</f>
        <v>3229.2</v>
      </c>
      <c r="J60" s="47">
        <f>Поликлиника!W60</f>
        <v>2588.1999999999998</v>
      </c>
      <c r="K60" s="49">
        <f t="shared" si="3"/>
        <v>-641</v>
      </c>
      <c r="L60" s="50">
        <f>Поликлиника!AU60</f>
        <v>0</v>
      </c>
      <c r="M60" s="50">
        <f>Поликлиника!AW60</f>
        <v>0</v>
      </c>
      <c r="N60" s="51">
        <f t="shared" si="4"/>
        <v>0</v>
      </c>
      <c r="O60" s="47">
        <f>Поликлиника!BI60</f>
        <v>217764.04</v>
      </c>
      <c r="P60" s="47">
        <f>Поликлиника!BK60</f>
        <v>247791.65</v>
      </c>
      <c r="Q60" s="49">
        <f t="shared" si="5"/>
        <v>30027.609999999986</v>
      </c>
      <c r="R60" s="52">
        <f>Поликлиника!BW60</f>
        <v>208321.72999999995</v>
      </c>
      <c r="S60" s="52">
        <f>Поликлиника!BY60</f>
        <v>238349.34000000003</v>
      </c>
      <c r="T60" s="53">
        <f t="shared" si="6"/>
        <v>30027.610000000073</v>
      </c>
      <c r="U60" s="54">
        <f>'Круглосуточный стационар'!D60</f>
        <v>198255.27</v>
      </c>
      <c r="V60" s="55">
        <f>'Круглосуточный стационар'!F60</f>
        <v>245284.52</v>
      </c>
      <c r="W60" s="53">
        <f t="shared" si="7"/>
        <v>47029.25</v>
      </c>
      <c r="X60" s="54">
        <f>'Круглосуточный стационар'!R60</f>
        <v>0</v>
      </c>
      <c r="Y60" s="55">
        <f>'Круглосуточный стационар'!T60</f>
        <v>0</v>
      </c>
      <c r="Z60" s="53">
        <f t="shared" si="8"/>
        <v>0</v>
      </c>
      <c r="AA60" s="56">
        <f>'Дневной стационар'!D60</f>
        <v>14608.38</v>
      </c>
      <c r="AB60" s="47">
        <f>'Дневной стационар'!F60</f>
        <v>14608.38</v>
      </c>
      <c r="AC60" s="49">
        <f t="shared" si="9"/>
        <v>0</v>
      </c>
      <c r="AD60" s="47"/>
      <c r="AE60" s="47"/>
      <c r="AF60" s="53">
        <f t="shared" si="10"/>
        <v>0</v>
      </c>
      <c r="AG60" s="57">
        <f t="shared" si="11"/>
        <v>433856.89</v>
      </c>
      <c r="AH60" s="58">
        <f t="shared" si="12"/>
        <v>510272.75</v>
      </c>
      <c r="AI60" s="37">
        <f t="shared" si="13"/>
        <v>76415.859999999986</v>
      </c>
    </row>
    <row r="61" spans="1:37" x14ac:dyDescent="0.25">
      <c r="A61" s="26">
        <v>48</v>
      </c>
      <c r="B61" s="34" t="str">
        <f>'Скорая медицинская помощь'!B61</f>
        <v>ООО "Жемчужина Камчатки"</v>
      </c>
      <c r="C61" s="46">
        <f>'Скорая медицинская помощь'!D61</f>
        <v>0</v>
      </c>
      <c r="D61" s="47">
        <f>'Скорая медицинская помощь'!F61</f>
        <v>0</v>
      </c>
      <c r="E61" s="48">
        <f t="shared" si="1"/>
        <v>0</v>
      </c>
      <c r="F61" s="46">
        <f>Поликлиника!D61</f>
        <v>0</v>
      </c>
      <c r="G61" s="47">
        <f>Поликлиника!F61</f>
        <v>0</v>
      </c>
      <c r="H61" s="49">
        <f t="shared" si="2"/>
        <v>0</v>
      </c>
      <c r="I61" s="47">
        <f>Поликлиника!S61</f>
        <v>0</v>
      </c>
      <c r="J61" s="47">
        <f>Поликлиника!W61</f>
        <v>0</v>
      </c>
      <c r="K61" s="49">
        <f t="shared" si="3"/>
        <v>0</v>
      </c>
      <c r="L61" s="50">
        <f>Поликлиника!AU61</f>
        <v>0</v>
      </c>
      <c r="M61" s="50">
        <f>Поликлиника!AW61</f>
        <v>0</v>
      </c>
      <c r="N61" s="51">
        <f t="shared" si="4"/>
        <v>0</v>
      </c>
      <c r="O61" s="47">
        <f>Поликлиника!BI61</f>
        <v>0</v>
      </c>
      <c r="P61" s="47">
        <f>Поликлиника!BK61</f>
        <v>0</v>
      </c>
      <c r="Q61" s="49">
        <f t="shared" si="5"/>
        <v>0</v>
      </c>
      <c r="R61" s="52">
        <f>Поликлиника!BW61</f>
        <v>0</v>
      </c>
      <c r="S61" s="52">
        <f>Поликлиника!BY61</f>
        <v>0</v>
      </c>
      <c r="T61" s="53">
        <f t="shared" si="6"/>
        <v>0</v>
      </c>
      <c r="U61" s="54">
        <f>'Круглосуточный стационар'!D61</f>
        <v>0</v>
      </c>
      <c r="V61" s="55">
        <f>'Круглосуточный стационар'!F61</f>
        <v>0</v>
      </c>
      <c r="W61" s="53">
        <f t="shared" si="7"/>
        <v>0</v>
      </c>
      <c r="X61" s="54">
        <f>'Круглосуточный стационар'!R61</f>
        <v>0</v>
      </c>
      <c r="Y61" s="55">
        <f>'Круглосуточный стационар'!T61</f>
        <v>0</v>
      </c>
      <c r="Z61" s="53">
        <f t="shared" si="8"/>
        <v>0</v>
      </c>
      <c r="AA61" s="56">
        <f>'Дневной стационар'!D61</f>
        <v>23504.440000000002</v>
      </c>
      <c r="AB61" s="47">
        <f>'Дневной стационар'!F61</f>
        <v>0</v>
      </c>
      <c r="AC61" s="49">
        <f t="shared" si="9"/>
        <v>-23504.440000000002</v>
      </c>
      <c r="AD61" s="47"/>
      <c r="AE61" s="47"/>
      <c r="AF61" s="53">
        <f t="shared" si="10"/>
        <v>0</v>
      </c>
      <c r="AG61" s="57">
        <f t="shared" si="11"/>
        <v>23504.440000000002</v>
      </c>
      <c r="AH61" s="58">
        <f t="shared" si="12"/>
        <v>0</v>
      </c>
      <c r="AI61" s="37">
        <f t="shared" si="13"/>
        <v>-23504.440000000002</v>
      </c>
    </row>
    <row r="62" spans="1:37" x14ac:dyDescent="0.25">
      <c r="A62" s="28">
        <v>49</v>
      </c>
      <c r="B62" s="34" t="str">
        <f>'Скорая медицинская помощь'!B62</f>
        <v>М-Лайн</v>
      </c>
      <c r="C62" s="46">
        <f>'Скорая медицинская помощь'!D62</f>
        <v>0</v>
      </c>
      <c r="D62" s="47">
        <f>'Скорая медицинская помощь'!F62</f>
        <v>0</v>
      </c>
      <c r="E62" s="48">
        <f t="shared" si="1"/>
        <v>0</v>
      </c>
      <c r="F62" s="46">
        <f>Поликлиника!D62</f>
        <v>0</v>
      </c>
      <c r="G62" s="47">
        <f>Поликлиника!F62</f>
        <v>0</v>
      </c>
      <c r="H62" s="49">
        <f t="shared" si="2"/>
        <v>0</v>
      </c>
      <c r="I62" s="47">
        <f>Поликлиника!S62</f>
        <v>0</v>
      </c>
      <c r="J62" s="47">
        <f>Поликлиника!W62</f>
        <v>0</v>
      </c>
      <c r="K62" s="49">
        <f t="shared" si="3"/>
        <v>0</v>
      </c>
      <c r="L62" s="50">
        <f>Поликлиника!AU62</f>
        <v>0</v>
      </c>
      <c r="M62" s="50">
        <f>Поликлиника!AW62</f>
        <v>0</v>
      </c>
      <c r="N62" s="51">
        <f t="shared" si="4"/>
        <v>0</v>
      </c>
      <c r="O62" s="47">
        <f>Поликлиника!BI62</f>
        <v>0</v>
      </c>
      <c r="P62" s="47">
        <f>Поликлиника!BK62</f>
        <v>0</v>
      </c>
      <c r="Q62" s="49">
        <f t="shared" si="5"/>
        <v>0</v>
      </c>
      <c r="R62" s="52">
        <f>Поликлиника!BW62</f>
        <v>0</v>
      </c>
      <c r="S62" s="52">
        <f>Поликлиника!BY62</f>
        <v>0</v>
      </c>
      <c r="T62" s="53">
        <f t="shared" si="6"/>
        <v>0</v>
      </c>
      <c r="U62" s="54">
        <f>'Круглосуточный стационар'!D62</f>
        <v>0</v>
      </c>
      <c r="V62" s="55">
        <f>'Круглосуточный стационар'!F62</f>
        <v>0</v>
      </c>
      <c r="W62" s="53">
        <f t="shared" si="7"/>
        <v>0</v>
      </c>
      <c r="X62" s="54">
        <f>'Круглосуточный стационар'!R62</f>
        <v>0</v>
      </c>
      <c r="Y62" s="55">
        <f>'Круглосуточный стационар'!T62</f>
        <v>0</v>
      </c>
      <c r="Z62" s="53">
        <f t="shared" si="8"/>
        <v>0</v>
      </c>
      <c r="AA62" s="56">
        <f>'Дневной стационар'!D62</f>
        <v>0</v>
      </c>
      <c r="AB62" s="47">
        <f>'Дневной стационар'!F62</f>
        <v>0</v>
      </c>
      <c r="AC62" s="49">
        <f t="shared" si="9"/>
        <v>0</v>
      </c>
      <c r="AD62" s="47"/>
      <c r="AE62" s="47"/>
      <c r="AF62" s="53">
        <f t="shared" si="10"/>
        <v>0</v>
      </c>
      <c r="AG62" s="57">
        <f t="shared" si="11"/>
        <v>0</v>
      </c>
      <c r="AH62" s="58">
        <f t="shared" si="12"/>
        <v>0</v>
      </c>
      <c r="AI62" s="37">
        <f t="shared" si="13"/>
        <v>0</v>
      </c>
    </row>
    <row r="63" spans="1:37" x14ac:dyDescent="0.25">
      <c r="A63" s="26">
        <v>50</v>
      </c>
      <c r="B63" s="34" t="str">
        <f>'Скорая медицинская помощь'!B63</f>
        <v>ИМПУЛЬС</v>
      </c>
      <c r="C63" s="46">
        <f>'Скорая медицинская помощь'!D63</f>
        <v>0</v>
      </c>
      <c r="D63" s="47">
        <f>'Скорая медицинская помощь'!F63</f>
        <v>0</v>
      </c>
      <c r="E63" s="48">
        <f t="shared" si="1"/>
        <v>0</v>
      </c>
      <c r="F63" s="46">
        <f>Поликлиника!D63</f>
        <v>0</v>
      </c>
      <c r="G63" s="47">
        <f>Поликлиника!F63</f>
        <v>0</v>
      </c>
      <c r="H63" s="49">
        <f t="shared" si="2"/>
        <v>0</v>
      </c>
      <c r="I63" s="47">
        <f>Поликлиника!S63</f>
        <v>0</v>
      </c>
      <c r="J63" s="47">
        <f>Поликлиника!W63</f>
        <v>0</v>
      </c>
      <c r="K63" s="49">
        <f t="shared" si="3"/>
        <v>0</v>
      </c>
      <c r="L63" s="50">
        <f>Поликлиника!AU63</f>
        <v>0</v>
      </c>
      <c r="M63" s="50">
        <f>Поликлиника!AW63</f>
        <v>0</v>
      </c>
      <c r="N63" s="51">
        <f t="shared" si="4"/>
        <v>0</v>
      </c>
      <c r="O63" s="47">
        <f>Поликлиника!BI63</f>
        <v>9241.08</v>
      </c>
      <c r="P63" s="47">
        <f>Поликлиника!BK63</f>
        <v>8284.7900000000009</v>
      </c>
      <c r="Q63" s="49">
        <f t="shared" si="5"/>
        <v>-956.28999999999905</v>
      </c>
      <c r="R63" s="52">
        <f>Поликлиника!BW63</f>
        <v>9241.08</v>
      </c>
      <c r="S63" s="52">
        <f>Поликлиника!BY63</f>
        <v>8284.7900000000009</v>
      </c>
      <c r="T63" s="53">
        <f t="shared" si="6"/>
        <v>-956.28999999999905</v>
      </c>
      <c r="U63" s="54">
        <f>'Круглосуточный стационар'!D63</f>
        <v>0</v>
      </c>
      <c r="V63" s="55">
        <f>'Круглосуточный стационар'!F63</f>
        <v>0</v>
      </c>
      <c r="W63" s="53">
        <f t="shared" si="7"/>
        <v>0</v>
      </c>
      <c r="X63" s="54">
        <f>'Круглосуточный стационар'!R63</f>
        <v>0</v>
      </c>
      <c r="Y63" s="55">
        <f>'Круглосуточный стационар'!T63</f>
        <v>0</v>
      </c>
      <c r="Z63" s="53">
        <f t="shared" si="8"/>
        <v>0</v>
      </c>
      <c r="AA63" s="56">
        <f>'Дневной стационар'!D63</f>
        <v>0</v>
      </c>
      <c r="AB63" s="47">
        <f>'Дневной стационар'!F63</f>
        <v>0</v>
      </c>
      <c r="AC63" s="49">
        <f t="shared" si="9"/>
        <v>0</v>
      </c>
      <c r="AD63" s="47"/>
      <c r="AE63" s="47"/>
      <c r="AF63" s="53">
        <f t="shared" si="10"/>
        <v>0</v>
      </c>
      <c r="AG63" s="57">
        <f t="shared" si="11"/>
        <v>9241.08</v>
      </c>
      <c r="AH63" s="58">
        <f t="shared" si="12"/>
        <v>8284.7900000000009</v>
      </c>
      <c r="AI63" s="37">
        <f t="shared" si="13"/>
        <v>-956.28999999999905</v>
      </c>
    </row>
    <row r="64" spans="1:37" x14ac:dyDescent="0.25">
      <c r="A64" s="28">
        <v>51</v>
      </c>
      <c r="B64" s="34" t="str">
        <f>'Скорая медицинская помощь'!B64</f>
        <v>Нефросовет</v>
      </c>
      <c r="C64" s="46">
        <f>'Скорая медицинская помощь'!D64</f>
        <v>0</v>
      </c>
      <c r="D64" s="47">
        <f>'Скорая медицинская помощь'!F64</f>
        <v>0</v>
      </c>
      <c r="E64" s="48">
        <f t="shared" si="1"/>
        <v>0</v>
      </c>
      <c r="F64" s="46">
        <f>Поликлиника!D64</f>
        <v>0</v>
      </c>
      <c r="G64" s="47">
        <f>Поликлиника!F64</f>
        <v>0</v>
      </c>
      <c r="H64" s="49">
        <f t="shared" si="2"/>
        <v>0</v>
      </c>
      <c r="I64" s="47">
        <f>Поликлиника!S64</f>
        <v>0</v>
      </c>
      <c r="J64" s="47">
        <f>Поликлиника!W64</f>
        <v>0</v>
      </c>
      <c r="K64" s="49">
        <f t="shared" si="3"/>
        <v>0</v>
      </c>
      <c r="L64" s="50">
        <f>Поликлиника!AU64</f>
        <v>0</v>
      </c>
      <c r="M64" s="50">
        <f>Поликлиника!AW64</f>
        <v>0</v>
      </c>
      <c r="N64" s="51">
        <f t="shared" si="4"/>
        <v>0</v>
      </c>
      <c r="O64" s="47">
        <f>Поликлиника!BI64</f>
        <v>0</v>
      </c>
      <c r="P64" s="47">
        <f>Поликлиника!BK64</f>
        <v>0</v>
      </c>
      <c r="Q64" s="49">
        <f t="shared" si="5"/>
        <v>0</v>
      </c>
      <c r="R64" s="52">
        <f>Поликлиника!BW64</f>
        <v>0</v>
      </c>
      <c r="S64" s="52">
        <f>Поликлиника!BY64</f>
        <v>0</v>
      </c>
      <c r="T64" s="53">
        <f t="shared" si="6"/>
        <v>0</v>
      </c>
      <c r="U64" s="54">
        <f>'Круглосуточный стационар'!D64</f>
        <v>0</v>
      </c>
      <c r="V64" s="55">
        <f>'Круглосуточный стационар'!F64</f>
        <v>0</v>
      </c>
      <c r="W64" s="53">
        <f t="shared" si="7"/>
        <v>0</v>
      </c>
      <c r="X64" s="54">
        <f>'Круглосуточный стационар'!R64</f>
        <v>0</v>
      </c>
      <c r="Y64" s="55">
        <f>'Круглосуточный стационар'!T64</f>
        <v>0</v>
      </c>
      <c r="Z64" s="53">
        <f t="shared" si="8"/>
        <v>0</v>
      </c>
      <c r="AA64" s="56">
        <f>'Дневной стационар'!D64</f>
        <v>0</v>
      </c>
      <c r="AB64" s="47">
        <f>'Дневной стационар'!F64</f>
        <v>0</v>
      </c>
      <c r="AC64" s="49">
        <f t="shared" si="9"/>
        <v>0</v>
      </c>
      <c r="AD64" s="47"/>
      <c r="AE64" s="47"/>
      <c r="AF64" s="53">
        <f t="shared" si="10"/>
        <v>0</v>
      </c>
      <c r="AG64" s="57">
        <f t="shared" si="11"/>
        <v>0</v>
      </c>
      <c r="AH64" s="58">
        <f t="shared" si="12"/>
        <v>0</v>
      </c>
      <c r="AI64" s="37">
        <f t="shared" si="13"/>
        <v>0</v>
      </c>
    </row>
    <row r="65" spans="1:36" x14ac:dyDescent="0.25">
      <c r="A65" s="228">
        <v>52</v>
      </c>
      <c r="B65" s="229" t="str">
        <f>'Скорая медицинская помощь'!B65</f>
        <v>Тубдиспансер</v>
      </c>
      <c r="C65" s="230">
        <f>'Скорая медицинская помощь'!D65</f>
        <v>0</v>
      </c>
      <c r="D65" s="84">
        <f>'Скорая медицинская помощь'!F65</f>
        <v>0</v>
      </c>
      <c r="E65" s="231">
        <f t="shared" si="1"/>
        <v>0</v>
      </c>
      <c r="F65" s="230">
        <f>Поликлиника!D65</f>
        <v>0</v>
      </c>
      <c r="G65" s="84">
        <f>Поликлиника!F65</f>
        <v>0</v>
      </c>
      <c r="H65" s="232">
        <f t="shared" si="2"/>
        <v>0</v>
      </c>
      <c r="I65" s="84">
        <f>Поликлиника!S65</f>
        <v>0</v>
      </c>
      <c r="J65" s="84">
        <f>Поликлиника!W65</f>
        <v>0</v>
      </c>
      <c r="K65" s="232">
        <f t="shared" si="3"/>
        <v>0</v>
      </c>
      <c r="L65" s="233">
        <f>Поликлиника!AU65</f>
        <v>0</v>
      </c>
      <c r="M65" s="233">
        <f>Поликлиника!AW65</f>
        <v>0</v>
      </c>
      <c r="N65" s="116">
        <f t="shared" si="4"/>
        <v>0</v>
      </c>
      <c r="O65" s="84">
        <f>Поликлиника!BI65</f>
        <v>20227.349999999999</v>
      </c>
      <c r="P65" s="84">
        <f>Поликлиника!BK65</f>
        <v>21708.080000000002</v>
      </c>
      <c r="Q65" s="232">
        <f t="shared" si="5"/>
        <v>1480.7300000000032</v>
      </c>
      <c r="R65" s="234">
        <f>Поликлиника!BW65</f>
        <v>20227.349999999999</v>
      </c>
      <c r="S65" s="234">
        <f>Поликлиника!BY65</f>
        <v>21708.080000000002</v>
      </c>
      <c r="T65" s="235">
        <f t="shared" si="6"/>
        <v>1480.7300000000032</v>
      </c>
      <c r="U65" s="236">
        <f>'Круглосуточный стационар'!D65</f>
        <v>0</v>
      </c>
      <c r="V65" s="237">
        <f>'Круглосуточный стационар'!F65</f>
        <v>0</v>
      </c>
      <c r="W65" s="235">
        <f t="shared" si="7"/>
        <v>0</v>
      </c>
      <c r="X65" s="236">
        <f>'Круглосуточный стационар'!R65</f>
        <v>0</v>
      </c>
      <c r="Y65" s="237">
        <f>'Круглосуточный стационар'!T65</f>
        <v>0</v>
      </c>
      <c r="Z65" s="235">
        <f t="shared" si="8"/>
        <v>0</v>
      </c>
      <c r="AA65" s="83">
        <f>'Дневной стационар'!D65</f>
        <v>0</v>
      </c>
      <c r="AB65" s="84">
        <f>'Дневной стационар'!F65</f>
        <v>0</v>
      </c>
      <c r="AC65" s="232">
        <f t="shared" si="9"/>
        <v>0</v>
      </c>
      <c r="AD65" s="84"/>
      <c r="AE65" s="84"/>
      <c r="AF65" s="235">
        <f t="shared" si="10"/>
        <v>0</v>
      </c>
      <c r="AG65" s="238">
        <f t="shared" si="11"/>
        <v>20227.349999999999</v>
      </c>
      <c r="AH65" s="239">
        <f t="shared" si="12"/>
        <v>21708.080000000002</v>
      </c>
      <c r="AI65" s="240">
        <f t="shared" si="13"/>
        <v>1480.7300000000032</v>
      </c>
    </row>
    <row r="66" spans="1:36" x14ac:dyDescent="0.25">
      <c r="A66" s="228"/>
      <c r="B66" s="229" t="str">
        <f>'Круглосуточный стационар'!B66</f>
        <v>Мед.реабилитация (резерв)</v>
      </c>
      <c r="C66" s="230"/>
      <c r="D66" s="84"/>
      <c r="E66" s="231"/>
      <c r="F66" s="230"/>
      <c r="G66" s="84"/>
      <c r="H66" s="232"/>
      <c r="I66" s="84"/>
      <c r="J66" s="84"/>
      <c r="K66" s="232"/>
      <c r="L66" s="233"/>
      <c r="M66" s="233"/>
      <c r="N66" s="116"/>
      <c r="O66" s="84"/>
      <c r="P66" s="84"/>
      <c r="Q66" s="232"/>
      <c r="R66" s="234"/>
      <c r="S66" s="234"/>
      <c r="T66" s="235"/>
      <c r="U66" s="236">
        <f>'Круглосуточный стационар'!D66</f>
        <v>0</v>
      </c>
      <c r="V66" s="237">
        <f>'Круглосуточный стационар'!F66</f>
        <v>0</v>
      </c>
      <c r="W66" s="235">
        <f t="shared" ref="W66" si="14">V66-U66</f>
        <v>0</v>
      </c>
      <c r="X66" s="236">
        <f>'Круглосуточный стационар'!R66</f>
        <v>0</v>
      </c>
      <c r="Y66" s="237">
        <f>'Круглосуточный стационар'!T66</f>
        <v>0</v>
      </c>
      <c r="Z66" s="235">
        <f t="shared" ref="Z66" si="15">Y66-X66</f>
        <v>0</v>
      </c>
      <c r="AA66" s="83"/>
      <c r="AB66" s="84"/>
      <c r="AC66" s="232"/>
      <c r="AD66" s="84"/>
      <c r="AE66" s="84"/>
      <c r="AF66" s="235"/>
      <c r="AG66" s="238"/>
      <c r="AH66" s="239"/>
      <c r="AI66" s="240"/>
    </row>
    <row r="67" spans="1:36" x14ac:dyDescent="0.25">
      <c r="A67" s="38"/>
      <c r="B67" s="39" t="s">
        <v>6</v>
      </c>
      <c r="C67" s="61">
        <f>SUM(C14:C66)</f>
        <v>738175.6</v>
      </c>
      <c r="D67" s="62">
        <f t="shared" ref="D67:AI67" si="16">SUM(D14:D66)</f>
        <v>738175.6</v>
      </c>
      <c r="E67" s="63">
        <f t="shared" si="16"/>
        <v>0</v>
      </c>
      <c r="F67" s="61">
        <f t="shared" si="16"/>
        <v>855017.34</v>
      </c>
      <c r="G67" s="62">
        <f t="shared" si="16"/>
        <v>855017.34</v>
      </c>
      <c r="H67" s="64">
        <f t="shared" si="16"/>
        <v>0</v>
      </c>
      <c r="I67" s="62">
        <f t="shared" si="16"/>
        <v>721095.85999999964</v>
      </c>
      <c r="J67" s="62">
        <f t="shared" si="16"/>
        <v>739915.34999999974</v>
      </c>
      <c r="K67" s="64">
        <f t="shared" si="16"/>
        <v>18819.490000000027</v>
      </c>
      <c r="L67" s="65">
        <f t="shared" si="16"/>
        <v>306059.10000000003</v>
      </c>
      <c r="M67" s="65">
        <f t="shared" si="16"/>
        <v>303055.65000000002</v>
      </c>
      <c r="N67" s="66">
        <f t="shared" si="16"/>
        <v>-3003.45</v>
      </c>
      <c r="O67" s="62">
        <f t="shared" si="16"/>
        <v>2754247.4300000006</v>
      </c>
      <c r="P67" s="62">
        <f t="shared" si="16"/>
        <v>2768837.4200000004</v>
      </c>
      <c r="Q67" s="64">
        <f t="shared" si="16"/>
        <v>14589.990000000003</v>
      </c>
      <c r="R67" s="67">
        <f t="shared" si="16"/>
        <v>572734.25</v>
      </c>
      <c r="S67" s="67">
        <f t="shared" si="16"/>
        <v>566327.16</v>
      </c>
      <c r="T67" s="68">
        <f t="shared" si="16"/>
        <v>-6407.0899999999147</v>
      </c>
      <c r="U67" s="69">
        <f t="shared" si="16"/>
        <v>5480454.7699999986</v>
      </c>
      <c r="V67" s="70">
        <f t="shared" si="16"/>
        <v>5824872.959999999</v>
      </c>
      <c r="W67" s="68">
        <f t="shared" si="16"/>
        <v>344418.19</v>
      </c>
      <c r="X67" s="69">
        <f t="shared" si="16"/>
        <v>105816.8</v>
      </c>
      <c r="Y67" s="70">
        <f t="shared" si="16"/>
        <v>111406.3</v>
      </c>
      <c r="Z67" s="68">
        <f t="shared" si="16"/>
        <v>5589.5000000000036</v>
      </c>
      <c r="AA67" s="71">
        <f t="shared" si="16"/>
        <v>1218523.1599999999</v>
      </c>
      <c r="AB67" s="62">
        <f t="shared" si="16"/>
        <v>1118522.94</v>
      </c>
      <c r="AC67" s="64">
        <f t="shared" si="16"/>
        <v>-100000.21999999997</v>
      </c>
      <c r="AD67" s="62">
        <f t="shared" si="16"/>
        <v>0</v>
      </c>
      <c r="AE67" s="62">
        <f t="shared" si="16"/>
        <v>0</v>
      </c>
      <c r="AF67" s="68">
        <f t="shared" si="16"/>
        <v>0</v>
      </c>
      <c r="AG67" s="72">
        <f t="shared" si="16"/>
        <v>12073573.26</v>
      </c>
      <c r="AH67" s="73">
        <f t="shared" si="16"/>
        <v>12348397.260000002</v>
      </c>
      <c r="AI67" s="40">
        <f t="shared" si="16"/>
        <v>274824.00000000012</v>
      </c>
    </row>
    <row r="68" spans="1:36" x14ac:dyDescent="0.25">
      <c r="X68" s="11"/>
      <c r="Y68" s="11"/>
    </row>
    <row r="69" spans="1:36" x14ac:dyDescent="0.25">
      <c r="A69" s="346" t="s">
        <v>7</v>
      </c>
      <c r="B69" s="347"/>
      <c r="C69" s="13">
        <f>[1]СВОД!$G$20</f>
        <v>743175.6</v>
      </c>
      <c r="D69" s="13">
        <f>[3]СВОД!$G$20</f>
        <v>743175.6</v>
      </c>
      <c r="E69" s="13">
        <f>D69-C69</f>
        <v>0</v>
      </c>
      <c r="F69" s="13">
        <f>[1]СВОД!$G$23</f>
        <v>835870.7</v>
      </c>
      <c r="G69" s="13">
        <f>[3]СВОД!$G$23+[3]СВОД!$K$26</f>
        <v>869490.7</v>
      </c>
      <c r="H69" s="13">
        <f>G69-F69</f>
        <v>33620</v>
      </c>
      <c r="I69" s="13">
        <f>[1]СВОД!$G$26</f>
        <v>707122.5</v>
      </c>
      <c r="J69" s="13">
        <f>[3]СВОД!$G$27</f>
        <v>745678.71</v>
      </c>
      <c r="K69" s="13">
        <f>J69-I69</f>
        <v>38556.209999999963</v>
      </c>
      <c r="L69" s="13">
        <f>[1]СВОД!$G$27</f>
        <v>334059.40000000002</v>
      </c>
      <c r="M69" s="13">
        <f>[3]СВОД!$G$28</f>
        <v>307055.65000000002</v>
      </c>
      <c r="N69" s="13">
        <f>M69-L69</f>
        <v>-27003.75</v>
      </c>
      <c r="O69" s="13">
        <f>[1]СВОД!$G$28</f>
        <v>2478806.2999999998</v>
      </c>
      <c r="P69" s="13">
        <f>[3]СВОД!$G$29</f>
        <v>2448253.84</v>
      </c>
      <c r="Q69" s="13">
        <f>P69-O69</f>
        <v>-30552.459999999963</v>
      </c>
      <c r="R69" s="13"/>
      <c r="S69" s="13"/>
      <c r="T69" s="13"/>
      <c r="U69" s="13">
        <f>[1]СВОД!$G$37</f>
        <v>5505110.0999999996</v>
      </c>
      <c r="V69" s="13">
        <f>[3]СВОД!$G$38+[3]СВОД!$K$38</f>
        <v>5983572.8099999996</v>
      </c>
      <c r="W69" s="13">
        <f>V69-U69</f>
        <v>478462.70999999996</v>
      </c>
      <c r="X69" s="13"/>
      <c r="Y69" s="13"/>
      <c r="Z69" s="13"/>
      <c r="AA69" s="13">
        <f>[1]СВОД!$G$43</f>
        <v>1245775.2</v>
      </c>
      <c r="AB69" s="13">
        <f>[3]СВОД!$G$44</f>
        <v>1153485.5899999999</v>
      </c>
      <c r="AC69" s="13">
        <f>AB69-AA69</f>
        <v>-92289.610000000102</v>
      </c>
      <c r="AD69" s="13"/>
      <c r="AE69" s="13"/>
      <c r="AF69" s="13"/>
      <c r="AG69" s="13">
        <f>C69+F69+I69+L69+O69+U69+AA69</f>
        <v>11849919.799999999</v>
      </c>
      <c r="AH69" s="13">
        <f>D69+G69+J69+M69+P69+V69+AB69</f>
        <v>12250712.899999999</v>
      </c>
      <c r="AI69" s="13">
        <f>AH69-AG69</f>
        <v>400793.09999999963</v>
      </c>
    </row>
    <row r="70" spans="1:36" x14ac:dyDescent="0.25">
      <c r="A70" s="319" t="s">
        <v>8</v>
      </c>
      <c r="B70" s="320"/>
      <c r="C70" s="15">
        <f>[1]СВОД!$H$20</f>
        <v>5000</v>
      </c>
      <c r="D70" s="15">
        <f>[3]СВОД!$H$20</f>
        <v>5000</v>
      </c>
      <c r="E70" s="15">
        <f>D70-C70</f>
        <v>0</v>
      </c>
      <c r="F70" s="15">
        <f>[1]СВОД!$H$23</f>
        <v>0</v>
      </c>
      <c r="G70" s="15">
        <f>[3]СВОД!$H$23</f>
        <v>0</v>
      </c>
      <c r="H70" s="15">
        <f>G70-F70</f>
        <v>0</v>
      </c>
      <c r="I70" s="15">
        <f>[1]СВОД!$H$26</f>
        <v>500</v>
      </c>
      <c r="J70" s="15">
        <f>[3]СВОД!$H$27</f>
        <v>20500</v>
      </c>
      <c r="K70" s="15">
        <f>J70-I70</f>
        <v>20000</v>
      </c>
      <c r="L70" s="15">
        <f>[1]СВОД!$H$27</f>
        <v>28000</v>
      </c>
      <c r="M70" s="15">
        <f>[3]СВОД!$H$28</f>
        <v>4000</v>
      </c>
      <c r="N70" s="15">
        <f>M70-L70</f>
        <v>-24000</v>
      </c>
      <c r="O70" s="15">
        <f>[1]СВОД!$H$28</f>
        <v>46500</v>
      </c>
      <c r="P70" s="15">
        <f>[3]СВОД!$H$29</f>
        <v>16837.5</v>
      </c>
      <c r="Q70" s="15">
        <f>P70-O70</f>
        <v>-29662.5</v>
      </c>
      <c r="R70" s="15"/>
      <c r="S70" s="15"/>
      <c r="T70" s="15"/>
      <c r="U70" s="15">
        <f>[1]СВОД!$H$37</f>
        <v>100000</v>
      </c>
      <c r="V70" s="15">
        <f>[3]СВОД!$H$38</f>
        <v>158699.85</v>
      </c>
      <c r="W70" s="15">
        <f>V70-U70</f>
        <v>58699.850000000006</v>
      </c>
      <c r="X70" s="15"/>
      <c r="Y70" s="15"/>
      <c r="Z70" s="15"/>
      <c r="AA70" s="15">
        <f>[1]СВОД!$H$43</f>
        <v>20000</v>
      </c>
      <c r="AB70" s="15">
        <f>[3]СВОД!$H$44</f>
        <v>34962.65</v>
      </c>
      <c r="AC70" s="15">
        <f>AB70-AA70</f>
        <v>14962.650000000001</v>
      </c>
      <c r="AD70" s="15"/>
      <c r="AE70" s="15"/>
      <c r="AF70" s="15"/>
      <c r="AG70" s="15">
        <f>C70+F70+I70+L70+O70+U70+AA70</f>
        <v>200000</v>
      </c>
      <c r="AH70" s="15">
        <f>D70+G70+J70+M70+P70+V70+AB70</f>
        <v>240000</v>
      </c>
      <c r="AI70" s="15">
        <f>AH70-AG70</f>
        <v>40000</v>
      </c>
    </row>
    <row r="71" spans="1:36" x14ac:dyDescent="0.25">
      <c r="A71" s="319" t="s">
        <v>9</v>
      </c>
      <c r="B71" s="320"/>
      <c r="C71" s="15">
        <f>C69-C70</f>
        <v>738175.6</v>
      </c>
      <c r="D71" s="15">
        <f>D69-D70</f>
        <v>738175.6</v>
      </c>
      <c r="E71" s="15">
        <f>D71-C71</f>
        <v>0</v>
      </c>
      <c r="F71" s="15">
        <f>F69-F70</f>
        <v>835870.7</v>
      </c>
      <c r="G71" s="15">
        <f>G69-G70</f>
        <v>869490.7</v>
      </c>
      <c r="H71" s="15">
        <f>G71-F71</f>
        <v>33620</v>
      </c>
      <c r="I71" s="15">
        <f>I69-I70</f>
        <v>706622.5</v>
      </c>
      <c r="J71" s="15">
        <f>J69-J70</f>
        <v>725178.71</v>
      </c>
      <c r="K71" s="15">
        <f>J71-I71</f>
        <v>18556.209999999963</v>
      </c>
      <c r="L71" s="15">
        <f>L69-L70</f>
        <v>306059.40000000002</v>
      </c>
      <c r="M71" s="15">
        <f>M69-M70</f>
        <v>303055.65000000002</v>
      </c>
      <c r="N71" s="15">
        <f>M71-L71</f>
        <v>-3003.75</v>
      </c>
      <c r="O71" s="15">
        <f>O69-O70</f>
        <v>2432306.2999999998</v>
      </c>
      <c r="P71" s="15">
        <f>P69-P70</f>
        <v>2431416.34</v>
      </c>
      <c r="Q71" s="15">
        <f>P71-O71</f>
        <v>-889.95999999996275</v>
      </c>
      <c r="R71" s="15"/>
      <c r="S71" s="15"/>
      <c r="T71" s="15"/>
      <c r="U71" s="15">
        <f>U69-U70</f>
        <v>5405110.0999999996</v>
      </c>
      <c r="V71" s="15">
        <f>V69-V70</f>
        <v>5824872.96</v>
      </c>
      <c r="W71" s="15">
        <f>V71-U71</f>
        <v>419762.86000000034</v>
      </c>
      <c r="X71" s="15"/>
      <c r="Y71" s="15"/>
      <c r="Z71" s="15"/>
      <c r="AA71" s="15">
        <f>AA69-AA70</f>
        <v>1225775.2</v>
      </c>
      <c r="AB71" s="15">
        <f>AB69-AB70</f>
        <v>1118522.94</v>
      </c>
      <c r="AC71" s="15">
        <f>AB71-AA71</f>
        <v>-107252.26000000001</v>
      </c>
      <c r="AD71" s="15"/>
      <c r="AE71" s="15"/>
      <c r="AF71" s="15"/>
      <c r="AG71" s="15">
        <f>AG69-AG70</f>
        <v>11649919.799999999</v>
      </c>
      <c r="AH71" s="15">
        <f>D71+G71+J71+M71+P71+V71+AB71</f>
        <v>12010712.9</v>
      </c>
      <c r="AI71" s="15">
        <f>AH71-AG71</f>
        <v>360793.10000000149</v>
      </c>
      <c r="AJ71" s="202"/>
    </row>
    <row r="72" spans="1:36" ht="32.25" customHeight="1" x14ac:dyDescent="0.25">
      <c r="A72" s="321" t="s">
        <v>10</v>
      </c>
      <c r="B72" s="322"/>
      <c r="C72" s="17"/>
      <c r="D72" s="17"/>
      <c r="E72" s="15">
        <f>D72-C72</f>
        <v>0</v>
      </c>
      <c r="F72" s="17"/>
      <c r="G72" s="17"/>
      <c r="H72" s="15">
        <f>G72-F72</f>
        <v>0</v>
      </c>
      <c r="I72" s="17"/>
      <c r="J72" s="17"/>
      <c r="K72" s="15">
        <f>J72-I72</f>
        <v>0</v>
      </c>
      <c r="L72" s="17"/>
      <c r="M72" s="17"/>
      <c r="N72" s="15">
        <f>M72-L72</f>
        <v>0</v>
      </c>
      <c r="O72" s="17">
        <f>[1]СВОД!$T$15</f>
        <v>322241.27999999991</v>
      </c>
      <c r="P72" s="17">
        <f>[2]СВОД!$T$15</f>
        <v>322241.27999999991</v>
      </c>
      <c r="Q72" s="15">
        <f>P72-O72</f>
        <v>0</v>
      </c>
      <c r="R72" s="17"/>
      <c r="S72" s="17"/>
      <c r="T72" s="17"/>
      <c r="U72" s="17"/>
      <c r="V72" s="17"/>
      <c r="W72" s="15">
        <f>V72-U72</f>
        <v>0</v>
      </c>
      <c r="X72" s="17"/>
      <c r="Y72" s="17"/>
      <c r="Z72" s="17"/>
      <c r="AA72" s="17"/>
      <c r="AB72" s="17"/>
      <c r="AC72" s="15">
        <f>AB72-AA72</f>
        <v>0</v>
      </c>
      <c r="AD72" s="17"/>
      <c r="AE72" s="17"/>
      <c r="AF72" s="17"/>
      <c r="AG72" s="17"/>
      <c r="AH72" s="17"/>
      <c r="AI72" s="15">
        <f>AH72-AG72</f>
        <v>0</v>
      </c>
    </row>
    <row r="73" spans="1:36" s="41" customFormat="1" ht="36.75" customHeight="1" x14ac:dyDescent="0.2">
      <c r="A73" s="323" t="s">
        <v>11</v>
      </c>
      <c r="B73" s="324"/>
      <c r="C73" s="19">
        <f>C71+C72</f>
        <v>738175.6</v>
      </c>
      <c r="D73" s="19">
        <f>D71+D72</f>
        <v>738175.6</v>
      </c>
      <c r="E73" s="19">
        <f>D73-C73</f>
        <v>0</v>
      </c>
      <c r="F73" s="19">
        <f>F71+F72</f>
        <v>835870.7</v>
      </c>
      <c r="G73" s="19">
        <f>G71+G72</f>
        <v>869490.7</v>
      </c>
      <c r="H73" s="19">
        <f>G73-F73</f>
        <v>33620</v>
      </c>
      <c r="I73" s="19">
        <f>I71+I72</f>
        <v>706622.5</v>
      </c>
      <c r="J73" s="19">
        <f>J71+J72</f>
        <v>725178.71</v>
      </c>
      <c r="K73" s="19">
        <f>J73-I73</f>
        <v>18556.209999999963</v>
      </c>
      <c r="L73" s="19">
        <f>L71+L72</f>
        <v>306059.40000000002</v>
      </c>
      <c r="M73" s="19">
        <f>M71+M72</f>
        <v>303055.65000000002</v>
      </c>
      <c r="N73" s="19">
        <f>M73-L73</f>
        <v>-3003.75</v>
      </c>
      <c r="O73" s="19">
        <f>O71+O72</f>
        <v>2754547.5799999996</v>
      </c>
      <c r="P73" s="19">
        <f>P71+P72</f>
        <v>2753657.6199999996</v>
      </c>
      <c r="Q73" s="19">
        <f>P73-O73</f>
        <v>-889.95999999996275</v>
      </c>
      <c r="R73" s="19"/>
      <c r="S73" s="19"/>
      <c r="T73" s="19"/>
      <c r="U73" s="19">
        <f>U71+U72</f>
        <v>5405110.0999999996</v>
      </c>
      <c r="V73" s="19">
        <f>V71+V72</f>
        <v>5824872.96</v>
      </c>
      <c r="W73" s="19">
        <f>V73-U73</f>
        <v>419762.86000000034</v>
      </c>
      <c r="X73" s="19"/>
      <c r="Y73" s="19"/>
      <c r="Z73" s="19"/>
      <c r="AA73" s="19">
        <f>AA71+AA72</f>
        <v>1225775.2</v>
      </c>
      <c r="AB73" s="19">
        <f>AB71+AB72</f>
        <v>1118522.94</v>
      </c>
      <c r="AC73" s="19">
        <f>AB73-AA73</f>
        <v>-107252.26000000001</v>
      </c>
      <c r="AD73" s="19"/>
      <c r="AE73" s="19"/>
      <c r="AF73" s="19"/>
      <c r="AG73" s="19">
        <f>AG71+AG72</f>
        <v>11649919.799999999</v>
      </c>
      <c r="AH73" s="19">
        <f>AH71+AH72</f>
        <v>12010712.9</v>
      </c>
      <c r="AI73" s="19">
        <f>AH73-AG73</f>
        <v>360793.10000000149</v>
      </c>
    </row>
    <row r="74" spans="1:36" x14ac:dyDescent="0.25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</row>
    <row r="75" spans="1:36" x14ac:dyDescent="0.25">
      <c r="V75" s="202">
        <f>V73-U73+4500</f>
        <v>424262.86000000034</v>
      </c>
      <c r="AH75" s="202">
        <f>AH73-AG73</f>
        <v>360793.10000000149</v>
      </c>
    </row>
    <row r="76" spans="1:36" ht="13.5" customHeight="1" x14ac:dyDescent="0.25"/>
    <row r="78" spans="1:36" x14ac:dyDescent="0.25">
      <c r="V78" s="202">
        <f>V69-V71</f>
        <v>158699.84999999963</v>
      </c>
    </row>
  </sheetData>
  <mergeCells count="19">
    <mergeCell ref="A69:B69"/>
    <mergeCell ref="A70:B70"/>
    <mergeCell ref="A71:B71"/>
    <mergeCell ref="A72:B72"/>
    <mergeCell ref="A73:B73"/>
    <mergeCell ref="A7:T7"/>
    <mergeCell ref="A9:A13"/>
    <mergeCell ref="C9:E12"/>
    <mergeCell ref="F10:H12"/>
    <mergeCell ref="L10:N12"/>
    <mergeCell ref="B9:B13"/>
    <mergeCell ref="I10:K12"/>
    <mergeCell ref="R10:T12"/>
    <mergeCell ref="AG9:AI12"/>
    <mergeCell ref="F9:T9"/>
    <mergeCell ref="O10:Q12"/>
    <mergeCell ref="U9:W12"/>
    <mergeCell ref="AA9:AF12"/>
    <mergeCell ref="X9:Z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0" fitToWidth="0" orientation="landscape" r:id="rId1"/>
  <headerFooter alignWithMargins="0"/>
  <colBreaks count="1" manualBreakCount="1">
    <brk id="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2021-10-19T04:56:59Z</cp:lastPrinted>
  <dcterms:created xsi:type="dcterms:W3CDTF">2015-11-20T05:09:43Z</dcterms:created>
  <dcterms:modified xsi:type="dcterms:W3CDTF">2021-10-25T23:30:22Z</dcterms:modified>
</cp:coreProperties>
</file>